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imade\bulletins\stats DNA\"/>
    </mc:Choice>
  </mc:AlternateContent>
  <bookViews>
    <workbookView xWindow="0" yWindow="0" windowWidth="16380" windowHeight="8190" tabRatio="500" activeTab="3"/>
  </bookViews>
  <sheets>
    <sheet name="données nationales" sheetId="1" r:id="rId1"/>
    <sheet name="guda" sheetId="2" r:id="rId2"/>
    <sheet name="région" sheetId="3" r:id="rId3"/>
    <sheet name="ada" sheetId="4" r:id="rId4"/>
    <sheet name="avis médical" sheetId="5" state="hidden" r:id="rId5"/>
    <sheet name="Table dynamique_avis médical_1" sheetId="6" state="hidden" r:id="rId6"/>
  </sheets>
  <definedNames>
    <definedName name="_xlnm._FilterDatabase" localSheetId="3" hidden="1">ada!$A$1:$Q$18</definedName>
    <definedName name="_xlnm._FilterDatabase" localSheetId="0" hidden="1">'données nationales'!$A$1:$H$10</definedName>
    <definedName name="_xlnm._FilterDatabase" localSheetId="1" hidden="1">guda!$A$1:$K$52</definedName>
    <definedName name="_xlnm._FilterDatabase" localSheetId="2" hidden="1">région!$A$1:$N$1</definedName>
  </definedNames>
  <calcPr calcId="152511"/>
  <pivotCaches>
    <pivotCache cacheId="1" r:id="rId7"/>
  </pivotCaches>
</workbook>
</file>

<file path=xl/calcChain.xml><?xml version="1.0" encoding="utf-8"?>
<calcChain xmlns="http://schemas.openxmlformats.org/spreadsheetml/2006/main">
  <c r="O19" i="4" l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H12" i="1"/>
  <c r="O17" i="4"/>
  <c r="O16" i="4"/>
  <c r="O15" i="4"/>
  <c r="O14" i="4"/>
  <c r="Q17" i="4"/>
  <c r="Q16" i="4"/>
  <c r="Q15" i="4"/>
  <c r="Q14" i="4"/>
  <c r="N16" i="4"/>
  <c r="N17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J10" i="1"/>
  <c r="J9" i="1"/>
  <c r="J8" i="1"/>
  <c r="H7" i="1"/>
  <c r="J7" i="1"/>
  <c r="J6" i="1"/>
  <c r="J5" i="1"/>
  <c r="J4" i="1"/>
  <c r="J3" i="1"/>
  <c r="J2" i="1"/>
  <c r="I12" i="1"/>
  <c r="I11" i="1"/>
  <c r="I10" i="1"/>
  <c r="I8" i="1"/>
  <c r="I7" i="1"/>
  <c r="I6" i="1"/>
  <c r="I5" i="1"/>
  <c r="I4" i="1"/>
  <c r="H4" i="1"/>
  <c r="I3" i="1"/>
  <c r="I2" i="1"/>
  <c r="H3" i="1"/>
  <c r="H2" i="1"/>
  <c r="E9" i="1"/>
  <c r="D9" i="1"/>
  <c r="C9" i="1"/>
  <c r="B9" i="1"/>
  <c r="I9" i="1"/>
  <c r="M6" i="3"/>
  <c r="L6" i="3"/>
  <c r="K6" i="3"/>
  <c r="M9" i="3"/>
  <c r="L9" i="3"/>
  <c r="K9" i="3"/>
  <c r="M8" i="3"/>
  <c r="L8" i="3"/>
  <c r="K8" i="3"/>
  <c r="M13" i="3"/>
  <c r="L13" i="3"/>
  <c r="K13" i="3"/>
  <c r="M12" i="3"/>
  <c r="L12" i="3"/>
  <c r="K12" i="3"/>
  <c r="M2" i="3"/>
  <c r="L2" i="3"/>
  <c r="K2" i="3"/>
  <c r="M10" i="3"/>
  <c r="L10" i="3"/>
  <c r="K10" i="3"/>
  <c r="M4" i="3"/>
  <c r="L4" i="3"/>
  <c r="K4" i="3"/>
  <c r="M14" i="3"/>
  <c r="L14" i="3"/>
  <c r="K14" i="3"/>
  <c r="M15" i="3"/>
  <c r="L15" i="3"/>
  <c r="K15" i="3"/>
  <c r="M11" i="3"/>
  <c r="L11" i="3"/>
  <c r="K11" i="3"/>
  <c r="M3" i="3"/>
  <c r="L3" i="3"/>
  <c r="K3" i="3"/>
  <c r="J6" i="3"/>
  <c r="J9" i="3"/>
  <c r="J8" i="3"/>
  <c r="J13" i="3"/>
  <c r="J12" i="3"/>
  <c r="J2" i="3"/>
  <c r="J10" i="3"/>
  <c r="J4" i="3"/>
  <c r="J14" i="3"/>
  <c r="J15" i="3"/>
  <c r="J11" i="3"/>
  <c r="J3" i="3"/>
  <c r="F21" i="3"/>
  <c r="F20" i="3"/>
  <c r="F19" i="3"/>
  <c r="F18" i="3"/>
  <c r="F17" i="3"/>
  <c r="F6" i="3"/>
  <c r="N6" i="3"/>
  <c r="F9" i="3"/>
  <c r="N9" i="3"/>
  <c r="F8" i="3"/>
  <c r="N8" i="3"/>
  <c r="F13" i="3"/>
  <c r="N13" i="3"/>
  <c r="F12" i="3"/>
  <c r="N12" i="3"/>
  <c r="F2" i="3"/>
  <c r="N2" i="3"/>
  <c r="F10" i="3"/>
  <c r="N10" i="3"/>
  <c r="F4" i="3"/>
  <c r="N4" i="3"/>
  <c r="F14" i="3"/>
  <c r="N14" i="3"/>
  <c r="F15" i="3"/>
  <c r="N15" i="3"/>
  <c r="F11" i="3"/>
  <c r="N11" i="3"/>
  <c r="F3" i="3"/>
  <c r="C104" i="5"/>
  <c r="E103" i="5"/>
  <c r="F103" i="5"/>
  <c r="E102" i="5"/>
  <c r="F102" i="5"/>
  <c r="E101" i="5"/>
  <c r="F101" i="5"/>
  <c r="E100" i="5"/>
  <c r="F100" i="5"/>
  <c r="E99" i="5"/>
  <c r="F99" i="5"/>
  <c r="E98" i="5"/>
  <c r="F98" i="5"/>
  <c r="E97" i="5"/>
  <c r="F97" i="5"/>
  <c r="E96" i="5"/>
  <c r="F96" i="5"/>
  <c r="E95" i="5"/>
  <c r="F95" i="5"/>
  <c r="E94" i="5"/>
  <c r="F94" i="5"/>
  <c r="E93" i="5"/>
  <c r="F93" i="5"/>
  <c r="E92" i="5"/>
  <c r="F92" i="5"/>
  <c r="E91" i="5"/>
  <c r="F91" i="5"/>
  <c r="E90" i="5"/>
  <c r="F90" i="5"/>
  <c r="E89" i="5"/>
  <c r="F89" i="5"/>
  <c r="E88" i="5"/>
  <c r="F88" i="5"/>
  <c r="E87" i="5"/>
  <c r="F87" i="5"/>
  <c r="E86" i="5"/>
  <c r="F86" i="5"/>
  <c r="E85" i="5"/>
  <c r="F85" i="5"/>
  <c r="E84" i="5"/>
  <c r="F84" i="5"/>
  <c r="E83" i="5"/>
  <c r="F83" i="5"/>
  <c r="E82" i="5"/>
  <c r="F82" i="5"/>
  <c r="E81" i="5"/>
  <c r="F81" i="5"/>
  <c r="E80" i="5"/>
  <c r="F80" i="5"/>
  <c r="E79" i="5"/>
  <c r="F79" i="5"/>
  <c r="E78" i="5"/>
  <c r="F78" i="5"/>
  <c r="E77" i="5"/>
  <c r="F77" i="5"/>
  <c r="E76" i="5"/>
  <c r="F76" i="5"/>
  <c r="E75" i="5"/>
  <c r="F75" i="5"/>
  <c r="E74" i="5"/>
  <c r="F74" i="5"/>
  <c r="E73" i="5"/>
  <c r="F73" i="5"/>
  <c r="E72" i="5"/>
  <c r="F72" i="5"/>
  <c r="E71" i="5"/>
  <c r="F71" i="5"/>
  <c r="E70" i="5"/>
  <c r="F70" i="5"/>
  <c r="E69" i="5"/>
  <c r="F69" i="5"/>
  <c r="E68" i="5"/>
  <c r="F68" i="5"/>
  <c r="E67" i="5"/>
  <c r="F67" i="5"/>
  <c r="E66" i="5"/>
  <c r="F66" i="5"/>
  <c r="E65" i="5"/>
  <c r="F65" i="5"/>
  <c r="E64" i="5"/>
  <c r="F64" i="5"/>
  <c r="E63" i="5"/>
  <c r="F63" i="5"/>
  <c r="E62" i="5"/>
  <c r="F62" i="5"/>
  <c r="E61" i="5"/>
  <c r="F61" i="5"/>
  <c r="E60" i="5"/>
  <c r="F60" i="5"/>
  <c r="E59" i="5"/>
  <c r="F59" i="5"/>
  <c r="E58" i="5"/>
  <c r="F58" i="5"/>
  <c r="E57" i="5"/>
  <c r="F57" i="5"/>
  <c r="E56" i="5"/>
  <c r="F56" i="5"/>
  <c r="E55" i="5"/>
  <c r="F55" i="5"/>
  <c r="E54" i="5"/>
  <c r="F54" i="5"/>
  <c r="E53" i="5"/>
  <c r="F53" i="5"/>
  <c r="E52" i="5"/>
  <c r="F52" i="5"/>
  <c r="E51" i="5"/>
  <c r="F51" i="5"/>
  <c r="E50" i="5"/>
  <c r="F50" i="5"/>
  <c r="E49" i="5"/>
  <c r="F49" i="5"/>
  <c r="E48" i="5"/>
  <c r="F48" i="5"/>
  <c r="E47" i="5"/>
  <c r="F47" i="5"/>
  <c r="E46" i="5"/>
  <c r="F46" i="5"/>
  <c r="E45" i="5"/>
  <c r="F45" i="5"/>
  <c r="E44" i="5"/>
  <c r="F44" i="5"/>
  <c r="E43" i="5"/>
  <c r="F43" i="5"/>
  <c r="E42" i="5"/>
  <c r="F42" i="5"/>
  <c r="E41" i="5"/>
  <c r="F41" i="5"/>
  <c r="E40" i="5"/>
  <c r="F40" i="5"/>
  <c r="E39" i="5"/>
  <c r="F39" i="5"/>
  <c r="E38" i="5"/>
  <c r="F38" i="5"/>
  <c r="E37" i="5"/>
  <c r="F37" i="5"/>
  <c r="E36" i="5"/>
  <c r="F36" i="5"/>
  <c r="E35" i="5"/>
  <c r="F35" i="5"/>
  <c r="E34" i="5"/>
  <c r="F34" i="5"/>
  <c r="E33" i="5"/>
  <c r="F33" i="5"/>
  <c r="E32" i="5"/>
  <c r="F32" i="5"/>
  <c r="E31" i="5"/>
  <c r="F31" i="5"/>
  <c r="E30" i="5"/>
  <c r="F30" i="5"/>
  <c r="E29" i="5"/>
  <c r="F29" i="5"/>
  <c r="E28" i="5"/>
  <c r="F28" i="5"/>
  <c r="E27" i="5"/>
  <c r="F27" i="5"/>
  <c r="E26" i="5"/>
  <c r="F26" i="5"/>
  <c r="E25" i="5"/>
  <c r="F25" i="5"/>
  <c r="E24" i="5"/>
  <c r="F24" i="5"/>
  <c r="E23" i="5"/>
  <c r="F23" i="5"/>
  <c r="E22" i="5"/>
  <c r="F22" i="5"/>
  <c r="E21" i="5"/>
  <c r="F21" i="5"/>
  <c r="E20" i="5"/>
  <c r="F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F2" i="5"/>
  <c r="F104" i="5"/>
  <c r="E2" i="5"/>
  <c r="I18" i="4"/>
  <c r="H18" i="4"/>
  <c r="J18" i="4" s="1"/>
  <c r="E18" i="4"/>
  <c r="G18" i="4" s="1"/>
  <c r="D18" i="4"/>
  <c r="C18" i="4"/>
  <c r="M17" i="4"/>
  <c r="L17" i="4"/>
  <c r="K17" i="4"/>
  <c r="J17" i="4"/>
  <c r="F17" i="4"/>
  <c r="M16" i="4"/>
  <c r="L16" i="4"/>
  <c r="K16" i="4"/>
  <c r="J16" i="4"/>
  <c r="F16" i="4"/>
  <c r="M15" i="4"/>
  <c r="L15" i="4"/>
  <c r="K15" i="4"/>
  <c r="J15" i="4"/>
  <c r="F15" i="4"/>
  <c r="M14" i="4"/>
  <c r="L14" i="4"/>
  <c r="K14" i="4"/>
  <c r="J14" i="4"/>
  <c r="F14" i="4"/>
  <c r="M13" i="4"/>
  <c r="L13" i="4"/>
  <c r="K13" i="4"/>
  <c r="J13" i="4"/>
  <c r="O13" i="4" s="1"/>
  <c r="P13" i="4" s="1"/>
  <c r="Q13" i="4" s="1"/>
  <c r="F13" i="4"/>
  <c r="M12" i="4"/>
  <c r="L12" i="4"/>
  <c r="K12" i="4"/>
  <c r="J12" i="4"/>
  <c r="F12" i="4"/>
  <c r="M11" i="4"/>
  <c r="L11" i="4"/>
  <c r="K11" i="4"/>
  <c r="J11" i="4"/>
  <c r="O11" i="4" s="1"/>
  <c r="P11" i="4" s="1"/>
  <c r="Q11" i="4" s="1"/>
  <c r="F11" i="4"/>
  <c r="M10" i="4"/>
  <c r="L10" i="4"/>
  <c r="K10" i="4"/>
  <c r="J10" i="4"/>
  <c r="F10" i="4"/>
  <c r="M9" i="4"/>
  <c r="L9" i="4"/>
  <c r="K9" i="4"/>
  <c r="J9" i="4"/>
  <c r="O9" i="4" s="1"/>
  <c r="P9" i="4" s="1"/>
  <c r="Q9" i="4" s="1"/>
  <c r="F9" i="4"/>
  <c r="M8" i="4"/>
  <c r="L8" i="4"/>
  <c r="K8" i="4"/>
  <c r="J8" i="4"/>
  <c r="F8" i="4"/>
  <c r="M7" i="4"/>
  <c r="L7" i="4"/>
  <c r="K7" i="4"/>
  <c r="J7" i="4"/>
  <c r="O7" i="4" s="1"/>
  <c r="P7" i="4" s="1"/>
  <c r="Q7" i="4" s="1"/>
  <c r="F7" i="4"/>
  <c r="M6" i="4"/>
  <c r="L6" i="4"/>
  <c r="K6" i="4"/>
  <c r="J6" i="4"/>
  <c r="F6" i="4"/>
  <c r="M5" i="4"/>
  <c r="L5" i="4"/>
  <c r="K5" i="4"/>
  <c r="J5" i="4"/>
  <c r="O5" i="4" s="1"/>
  <c r="P5" i="4" s="1"/>
  <c r="Q5" i="4" s="1"/>
  <c r="F5" i="4"/>
  <c r="M4" i="4"/>
  <c r="L4" i="4"/>
  <c r="K4" i="4"/>
  <c r="J4" i="4"/>
  <c r="F4" i="4"/>
  <c r="M3" i="4"/>
  <c r="L3" i="4"/>
  <c r="K3" i="4"/>
  <c r="J3" i="4"/>
  <c r="O3" i="4" s="1"/>
  <c r="P3" i="4" s="1"/>
  <c r="Q3" i="4" s="1"/>
  <c r="F3" i="4"/>
  <c r="M2" i="4"/>
  <c r="L2" i="4"/>
  <c r="K2" i="4"/>
  <c r="J2" i="4"/>
  <c r="F2" i="4"/>
  <c r="G33" i="2"/>
  <c r="G40" i="2"/>
  <c r="H40" i="2" s="1"/>
  <c r="G21" i="2"/>
  <c r="G38" i="2"/>
  <c r="H38" i="2" s="1"/>
  <c r="G39" i="2"/>
  <c r="G5" i="2"/>
  <c r="G8" i="2"/>
  <c r="G4" i="2"/>
  <c r="H4" i="2" s="1"/>
  <c r="G7" i="2"/>
  <c r="H7" i="2" s="1"/>
  <c r="G10" i="2"/>
  <c r="H10" i="2" s="1"/>
  <c r="G36" i="2"/>
  <c r="H36" i="2" s="1"/>
  <c r="G31" i="2"/>
  <c r="H31" i="2" s="1"/>
  <c r="G11" i="2"/>
  <c r="H11" i="2" s="1"/>
  <c r="G16" i="2"/>
  <c r="H16" i="2" s="1"/>
  <c r="G30" i="2"/>
  <c r="H30" i="2" s="1"/>
  <c r="G3" i="2"/>
  <c r="H3" i="2" s="1"/>
  <c r="G37" i="2"/>
  <c r="H37" i="2" s="1"/>
  <c r="G6" i="2"/>
  <c r="H6" i="2" s="1"/>
  <c r="G34" i="2"/>
  <c r="H34" i="2" s="1"/>
  <c r="G19" i="2"/>
  <c r="H19" i="2" s="1"/>
  <c r="G26" i="2"/>
  <c r="H26" i="2" s="1"/>
  <c r="G24" i="2"/>
  <c r="H24" i="2" s="1"/>
  <c r="G14" i="2"/>
  <c r="J14" i="2" s="1"/>
  <c r="K14" i="2"/>
  <c r="G13" i="2"/>
  <c r="H13" i="2" s="1"/>
  <c r="G29" i="2"/>
  <c r="H29" i="2" s="1"/>
  <c r="G28" i="2"/>
  <c r="H28" i="2" s="1"/>
  <c r="G20" i="2"/>
  <c r="I20" i="2" s="1"/>
  <c r="G12" i="2"/>
  <c r="H12" i="2" s="1"/>
  <c r="G17" i="2"/>
  <c r="J17" i="2" s="1"/>
  <c r="G22" i="2"/>
  <c r="H22" i="2" s="1"/>
  <c r="G23" i="2"/>
  <c r="J23" i="2" s="1"/>
  <c r="G18" i="2"/>
  <c r="H18" i="2" s="1"/>
  <c r="G15" i="2"/>
  <c r="J15" i="2" s="1"/>
  <c r="G32" i="2"/>
  <c r="H32" i="2" s="1"/>
  <c r="G35" i="2"/>
  <c r="J35" i="2" s="1"/>
  <c r="G27" i="2"/>
  <c r="H27" i="2" s="1"/>
  <c r="G9" i="2"/>
  <c r="J9" i="2" s="1"/>
  <c r="G25" i="2"/>
  <c r="K25" i="2" s="1"/>
  <c r="G12" i="1"/>
  <c r="F12" i="1"/>
  <c r="E12" i="1"/>
  <c r="D12" i="1"/>
  <c r="C12" i="1"/>
  <c r="B12" i="1"/>
  <c r="H5" i="1"/>
  <c r="N3" i="3"/>
  <c r="L3" i="2"/>
  <c r="M3" i="2" s="1"/>
  <c r="L5" i="2"/>
  <c r="M5" i="2" s="1"/>
  <c r="L7" i="2"/>
  <c r="M7" i="2" s="1"/>
  <c r="L11" i="2"/>
  <c r="M11" i="2" s="1"/>
  <c r="K12" i="2"/>
  <c r="J28" i="2"/>
  <c r="J13" i="2"/>
  <c r="K13" i="2"/>
  <c r="L19" i="2"/>
  <c r="M19" i="2" s="1"/>
  <c r="J6" i="2"/>
  <c r="K3" i="2"/>
  <c r="L27" i="2"/>
  <c r="M27" i="2" s="1"/>
  <c r="J10" i="2"/>
  <c r="K4" i="2"/>
  <c r="J40" i="2"/>
  <c r="L2" i="2"/>
  <c r="M2" i="2" s="1"/>
  <c r="I25" i="2"/>
  <c r="I32" i="2"/>
  <c r="I28" i="2"/>
  <c r="I13" i="2"/>
  <c r="I24" i="2"/>
  <c r="I16" i="2"/>
  <c r="I5" i="2"/>
  <c r="F18" i="4"/>
  <c r="G16" i="4"/>
  <c r="G14" i="4"/>
  <c r="G12" i="4"/>
  <c r="G10" i="4"/>
  <c r="G8" i="4"/>
  <c r="G6" i="4"/>
  <c r="G4" i="4"/>
  <c r="G2" i="4"/>
  <c r="I35" i="2"/>
  <c r="I17" i="2"/>
  <c r="I29" i="2"/>
  <c r="I14" i="2"/>
  <c r="I26" i="2"/>
  <c r="I11" i="2"/>
  <c r="I39" i="2"/>
  <c r="E104" i="5"/>
  <c r="K18" i="4" l="1"/>
  <c r="G3" i="4"/>
  <c r="G5" i="4"/>
  <c r="G7" i="4"/>
  <c r="G9" i="4"/>
  <c r="G11" i="4"/>
  <c r="G13" i="4"/>
  <c r="G15" i="4"/>
  <c r="G17" i="4"/>
  <c r="M18" i="4"/>
  <c r="O2" i="4"/>
  <c r="P2" i="4" s="1"/>
  <c r="Q2" i="4" s="1"/>
  <c r="O4" i="4"/>
  <c r="P4" i="4" s="1"/>
  <c r="Q4" i="4" s="1"/>
  <c r="O6" i="4"/>
  <c r="P6" i="4" s="1"/>
  <c r="Q6" i="4" s="1"/>
  <c r="O8" i="4"/>
  <c r="P8" i="4" s="1"/>
  <c r="Q8" i="4" s="1"/>
  <c r="O10" i="4"/>
  <c r="P10" i="4" s="1"/>
  <c r="Q10" i="4" s="1"/>
  <c r="O12" i="4"/>
  <c r="P12" i="4" s="1"/>
  <c r="Q12" i="4" s="1"/>
  <c r="N18" i="4"/>
  <c r="L18" i="4"/>
  <c r="H8" i="2"/>
  <c r="H39" i="2"/>
  <c r="H21" i="2"/>
  <c r="H33" i="2"/>
  <c r="H2" i="2"/>
  <c r="L16" i="2"/>
  <c r="M16" i="2" s="1"/>
  <c r="H5" i="2"/>
  <c r="H14" i="2"/>
  <c r="H20" i="2"/>
  <c r="I33" i="2"/>
  <c r="I7" i="2"/>
  <c r="I37" i="2"/>
  <c r="I23" i="2"/>
  <c r="L15" i="2"/>
  <c r="M15" i="2" s="1"/>
  <c r="L9" i="2"/>
  <c r="M9" i="2" s="1"/>
  <c r="H9" i="2"/>
  <c r="H15" i="2"/>
  <c r="H17" i="2"/>
  <c r="H23" i="2"/>
  <c r="H25" i="2"/>
  <c r="H35" i="2"/>
  <c r="I15" i="2"/>
  <c r="I9" i="2"/>
  <c r="J25" i="2"/>
  <c r="L35" i="2"/>
  <c r="M35" i="2" s="1"/>
  <c r="L32" i="2"/>
  <c r="M32" i="2" s="1"/>
  <c r="J32" i="2"/>
  <c r="L22" i="2"/>
  <c r="M22" i="2" s="1"/>
  <c r="J22" i="2"/>
  <c r="J29" i="2"/>
  <c r="K29" i="2"/>
  <c r="L24" i="2"/>
  <c r="M24" i="2" s="1"/>
  <c r="L17" i="2"/>
  <c r="M17" i="2" s="1"/>
  <c r="K24" i="2"/>
  <c r="J19" i="2"/>
  <c r="I19" i="2"/>
  <c r="L21" i="2"/>
  <c r="M21" i="2" s="1"/>
  <c r="K6" i="2"/>
  <c r="J3" i="2"/>
  <c r="I3" i="2"/>
  <c r="L25" i="2"/>
  <c r="M25" i="2" s="1"/>
  <c r="K16" i="2"/>
  <c r="J31" i="2"/>
  <c r="I31" i="2"/>
  <c r="L29" i="2"/>
  <c r="M29" i="2" s="1"/>
  <c r="K10" i="2"/>
  <c r="J4" i="2"/>
  <c r="I4" i="2"/>
  <c r="L33" i="2"/>
  <c r="M33" i="2" s="1"/>
  <c r="K5" i="2"/>
  <c r="L38" i="2"/>
  <c r="M38" i="2" s="1"/>
  <c r="J38" i="2"/>
  <c r="I38" i="2"/>
  <c r="L37" i="2"/>
  <c r="M37" i="2" s="1"/>
  <c r="K40" i="2"/>
  <c r="I40" i="2"/>
  <c r="I10" i="2"/>
  <c r="I6" i="2"/>
  <c r="I22" i="2"/>
  <c r="K38" i="2"/>
  <c r="J5" i="2"/>
  <c r="L31" i="2"/>
  <c r="M31" i="2" s="1"/>
  <c r="K31" i="2"/>
  <c r="J16" i="2"/>
  <c r="L23" i="2"/>
  <c r="M23" i="2" s="1"/>
  <c r="K19" i="2"/>
  <c r="J24" i="2"/>
  <c r="K27" i="2"/>
  <c r="J27" i="2"/>
  <c r="I27" i="2"/>
  <c r="L18" i="2"/>
  <c r="M18" i="2" s="1"/>
  <c r="J18" i="2"/>
  <c r="I18" i="2"/>
  <c r="L12" i="2"/>
  <c r="M12" i="2" s="1"/>
  <c r="J12" i="2"/>
  <c r="I12" i="2"/>
  <c r="L28" i="2"/>
  <c r="M28" i="2" s="1"/>
  <c r="L13" i="2"/>
  <c r="M13" i="2" s="1"/>
  <c r="K28" i="2"/>
  <c r="L14" i="2"/>
  <c r="M14" i="2" s="1"/>
  <c r="L26" i="2"/>
  <c r="M26" i="2" s="1"/>
  <c r="J26" i="2"/>
  <c r="K26" i="2"/>
  <c r="L34" i="2"/>
  <c r="M34" i="2" s="1"/>
  <c r="J34" i="2"/>
  <c r="K34" i="2"/>
  <c r="I34" i="2"/>
  <c r="J37" i="2"/>
  <c r="K37" i="2"/>
  <c r="L30" i="2"/>
  <c r="M30" i="2" s="1"/>
  <c r="J30" i="2"/>
  <c r="K30" i="2"/>
  <c r="I30" i="2"/>
  <c r="J11" i="2"/>
  <c r="K11" i="2"/>
  <c r="L36" i="2"/>
  <c r="M36" i="2" s="1"/>
  <c r="J36" i="2"/>
  <c r="K36" i="2"/>
  <c r="I36" i="2"/>
  <c r="J7" i="2"/>
  <c r="K7" i="2"/>
  <c r="J8" i="2"/>
  <c r="K8" i="2"/>
  <c r="I8" i="2"/>
  <c r="J39" i="2"/>
  <c r="K39" i="2"/>
  <c r="J21" i="2"/>
  <c r="K21" i="2"/>
  <c r="I21" i="2"/>
  <c r="J33" i="2"/>
  <c r="K33" i="2"/>
  <c r="L4" i="2"/>
  <c r="M4" i="2" s="1"/>
  <c r="L6" i="2"/>
  <c r="M6" i="2" s="1"/>
  <c r="L8" i="2"/>
  <c r="M8" i="2" s="1"/>
  <c r="L10" i="2"/>
  <c r="M10" i="2" s="1"/>
  <c r="L20" i="2"/>
  <c r="M20" i="2" s="1"/>
  <c r="K22" i="2"/>
  <c r="K18" i="2"/>
  <c r="K32" i="2"/>
  <c r="K9" i="2"/>
  <c r="K35" i="2"/>
  <c r="K15" i="2"/>
  <c r="K23" i="2"/>
  <c r="K17" i="2"/>
  <c r="K20" i="2"/>
  <c r="J20" i="2"/>
  <c r="O18" i="4" l="1"/>
  <c r="P18" i="4" s="1"/>
  <c r="Q18" i="4" s="1"/>
</calcChain>
</file>

<file path=xl/sharedStrings.xml><?xml version="1.0" encoding="utf-8"?>
<sst xmlns="http://schemas.openxmlformats.org/spreadsheetml/2006/main" count="382" uniqueCount="185">
  <si>
    <t>TYPE</t>
  </si>
  <si>
    <t>cada</t>
  </si>
  <si>
    <t>atsa</t>
  </si>
  <si>
    <t>huda</t>
  </si>
  <si>
    <t>prahda</t>
  </si>
  <si>
    <t>cao</t>
  </si>
  <si>
    <t>caes</t>
  </si>
  <si>
    <t>TOTAL</t>
  </si>
  <si>
    <t>Capacité d’accueil au 31-12</t>
  </si>
  <si>
    <t xml:space="preserve">Sorties totales </t>
  </si>
  <si>
    <t>Durée moyenne de séjour global (en jours)</t>
  </si>
  <si>
    <t>places occupées</t>
  </si>
  <si>
    <t xml:space="preserve">tx rotation </t>
  </si>
  <si>
    <t>refugiés</t>
  </si>
  <si>
    <t>DEBOUTES</t>
  </si>
  <si>
    <t>DA EN COURS</t>
  </si>
  <si>
    <t>NBRE</t>
  </si>
  <si>
    <t>ND</t>
  </si>
  <si>
    <t>region</t>
  </si>
  <si>
    <t>GUDA</t>
  </si>
  <si>
    <t>normale</t>
  </si>
  <si>
    <t>accélérée</t>
  </si>
  <si>
    <t>Dublinés</t>
  </si>
  <si>
    <t>PART</t>
  </si>
  <si>
    <t>part pn</t>
  </si>
  <si>
    <t>part dublin</t>
  </si>
  <si>
    <t>part PA</t>
  </si>
  <si>
    <t>rdv/Jo</t>
  </si>
  <si>
    <t>etp guda préfecture</t>
  </si>
  <si>
    <t>06</t>
  </si>
  <si>
    <t>PACA</t>
  </si>
  <si>
    <t>NICE</t>
  </si>
  <si>
    <t>MARSEILLE</t>
  </si>
  <si>
    <t>NORMANDIE</t>
  </si>
  <si>
    <t>CAEN</t>
  </si>
  <si>
    <t>BF</t>
  </si>
  <si>
    <t>DIJON</t>
  </si>
  <si>
    <t>BESANCON</t>
  </si>
  <si>
    <t>OC</t>
  </si>
  <si>
    <t>TOULOUSE</t>
  </si>
  <si>
    <t>NA</t>
  </si>
  <si>
    <t>BORDEAUX</t>
  </si>
  <si>
    <t>MONTPELLIER</t>
  </si>
  <si>
    <t>BRETAGNE</t>
  </si>
  <si>
    <t>RENNES</t>
  </si>
  <si>
    <t>AURA</t>
  </si>
  <si>
    <t>GRENOBLE</t>
  </si>
  <si>
    <t>PDL</t>
  </si>
  <si>
    <t>NANTES</t>
  </si>
  <si>
    <t>CENTRE</t>
  </si>
  <si>
    <t>ORLEANS</t>
  </si>
  <si>
    <t>ANGERS</t>
  </si>
  <si>
    <t>GE</t>
  </si>
  <si>
    <t>CHALONS</t>
  </si>
  <si>
    <t>METZ</t>
  </si>
  <si>
    <t>HDF</t>
  </si>
  <si>
    <t>LILLE</t>
  </si>
  <si>
    <t>BEAUVAIS</t>
  </si>
  <si>
    <t>CLERMONT</t>
  </si>
  <si>
    <t>STRASBOURG</t>
  </si>
  <si>
    <t>COLMAR</t>
  </si>
  <si>
    <t>LYON</t>
  </si>
  <si>
    <t>MACON</t>
  </si>
  <si>
    <t>IDF</t>
  </si>
  <si>
    <t>PARIS</t>
  </si>
  <si>
    <t>ROUEN</t>
  </si>
  <si>
    <t>MELUN</t>
  </si>
  <si>
    <t>VERSAILLES</t>
  </si>
  <si>
    <t>POITIERS</t>
  </si>
  <si>
    <t>LIMOGES</t>
  </si>
  <si>
    <t>EVRY</t>
  </si>
  <si>
    <t>NANTERRE</t>
  </si>
  <si>
    <t>BOBIGNY</t>
  </si>
  <si>
    <t>CRETEIL</t>
  </si>
  <si>
    <t>CERGY</t>
  </si>
  <si>
    <t>GUA</t>
  </si>
  <si>
    <t>BASSE TERRE</t>
  </si>
  <si>
    <t>MAR</t>
  </si>
  <si>
    <t>FORT DE FRANCE</t>
  </si>
  <si>
    <t>GUY</t>
  </si>
  <si>
    <t>CAYENNE</t>
  </si>
  <si>
    <t>REU</t>
  </si>
  <si>
    <t>ST DENIS</t>
  </si>
  <si>
    <t>MAY</t>
  </si>
  <si>
    <t>MAMOUDZOU</t>
  </si>
  <si>
    <t>total</t>
  </si>
  <si>
    <t>part</t>
  </si>
  <si>
    <t>nr</t>
  </si>
  <si>
    <t>R53</t>
  </si>
  <si>
    <t>NR</t>
  </si>
  <si>
    <t>REGION</t>
  </si>
  <si>
    <t>da</t>
  </si>
  <si>
    <t>ALLOCATAIRES</t>
  </si>
  <si>
    <t>BENEFICIAIRES</t>
  </si>
  <si>
    <t>MONTANT MENSUEL</t>
  </si>
  <si>
    <t>TMONTANT TOTAL</t>
  </si>
  <si>
    <t>montant/jour</t>
  </si>
  <si>
    <t>bénéficaires/allocataires</t>
  </si>
  <si>
    <t>montant par allo</t>
  </si>
  <si>
    <t>MONTANT/BENEFICIAIRE</t>
  </si>
  <si>
    <t>R11</t>
  </si>
  <si>
    <t>R24</t>
  </si>
  <si>
    <t>R25</t>
  </si>
  <si>
    <t>R26</t>
  </si>
  <si>
    <t>BFC</t>
  </si>
  <si>
    <t>R31</t>
  </si>
  <si>
    <t>HAUTS DE FRANCE</t>
  </si>
  <si>
    <t>R41</t>
  </si>
  <si>
    <t>GRAND EST</t>
  </si>
  <si>
    <t>R52</t>
  </si>
  <si>
    <t>PAYS DE LOIRE</t>
  </si>
  <si>
    <t>R72</t>
  </si>
  <si>
    <t>NOUVELLE AQUITAINE</t>
  </si>
  <si>
    <t>R73</t>
  </si>
  <si>
    <t>OCCITANIE</t>
  </si>
  <si>
    <t>R82</t>
  </si>
  <si>
    <t>R93</t>
  </si>
  <si>
    <t>R971</t>
  </si>
  <si>
    <t>GUADELOUPE</t>
  </si>
  <si>
    <t>R972</t>
  </si>
  <si>
    <t>MARTINIQUE</t>
  </si>
  <si>
    <t>R973</t>
  </si>
  <si>
    <t>GUYANE</t>
  </si>
  <si>
    <t>R974</t>
  </si>
  <si>
    <t>REUNION</t>
  </si>
  <si>
    <t xml:space="preserve">TOTAL </t>
  </si>
  <si>
    <t>* Les</t>
  </si>
  <si>
    <t>nd</t>
  </si>
  <si>
    <t xml:space="preserve">1ERE </t>
  </si>
  <si>
    <t>1ERE DA</t>
  </si>
  <si>
    <t>RENOUVELLEMENT</t>
  </si>
  <si>
    <t>01</t>
  </si>
  <si>
    <t>02</t>
  </si>
  <si>
    <t>1ER DA</t>
  </si>
  <si>
    <t>03</t>
  </si>
  <si>
    <t>04</t>
  </si>
  <si>
    <t>05</t>
  </si>
  <si>
    <t>07</t>
  </si>
  <si>
    <t>CORSE</t>
  </si>
  <si>
    <t>08</t>
  </si>
  <si>
    <t>09</t>
  </si>
  <si>
    <t>MAYOTTE</t>
  </si>
  <si>
    <t>PAYS DE L</t>
  </si>
  <si>
    <t>2A</t>
  </si>
  <si>
    <t>2B</t>
  </si>
  <si>
    <t>ST MARTIN</t>
  </si>
  <si>
    <t>Données</t>
  </si>
  <si>
    <t>Somme - 1ERE DA</t>
  </si>
  <si>
    <t>Somme - RENOUVELLEMENT</t>
  </si>
  <si>
    <t>Total Résultat</t>
  </si>
  <si>
    <t>Étiquettes de lignes</t>
  </si>
  <si>
    <t xml:space="preserve">accélérée </t>
  </si>
  <si>
    <t>dublinée</t>
  </si>
  <si>
    <t>r972</t>
  </si>
  <si>
    <t>R976</t>
  </si>
  <si>
    <t xml:space="preserve"> NORMALE </t>
  </si>
  <si>
    <t xml:space="preserve">ACCÉLÉRÉE </t>
  </si>
  <si>
    <t xml:space="preserve"> DUBLIN </t>
  </si>
  <si>
    <t xml:space="preserve">ÎLE-DE-FRANCE </t>
  </si>
  <si>
    <t xml:space="preserve">CENTRE-VAL DE LOIRE </t>
  </si>
  <si>
    <t xml:space="preserve">NORMANDIE </t>
  </si>
  <si>
    <t xml:space="preserve">BOURGOGNE-FRANCHE-COMTÉ </t>
  </si>
  <si>
    <t xml:space="preserve">HAUTS-DE-FRANCE </t>
  </si>
  <si>
    <t xml:space="preserve">GRAND EST </t>
  </si>
  <si>
    <t xml:space="preserve">PAYS DE LA LOIRE </t>
  </si>
  <si>
    <t xml:space="preserve">BRETAGNE </t>
  </si>
  <si>
    <t xml:space="preserve">NOUVELLE-AQUITAINE </t>
  </si>
  <si>
    <t xml:space="preserve">OCCITANIE </t>
  </si>
  <si>
    <t xml:space="preserve">AUVERGNE-RHÔNE-ALPES </t>
  </si>
  <si>
    <t xml:space="preserve">PROVENCE-ALPES-CÔTE D’AZUR </t>
  </si>
  <si>
    <t>METROPOLE</t>
  </si>
  <si>
    <t>DOM</t>
  </si>
  <si>
    <t>DEBOUTES AUTORISES</t>
  </si>
  <si>
    <t>CADA+HUDA+PRAHDA</t>
  </si>
  <si>
    <t>CAO CAES</t>
  </si>
  <si>
    <t>deboutés en présence indue</t>
  </si>
  <si>
    <t xml:space="preserve">Entrées </t>
  </si>
  <si>
    <t>membres de famille</t>
  </si>
  <si>
    <t>montant forfataire/jours</t>
  </si>
  <si>
    <t>estimation bénéficiares montant additionnel</t>
  </si>
  <si>
    <t>personnes hébergées</t>
  </si>
  <si>
    <t>part hébergées</t>
  </si>
  <si>
    <t>part DA</t>
  </si>
  <si>
    <t>part réfugiés</t>
  </si>
  <si>
    <t>part déboutés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</si>
</sst>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5" formatCode="0.0%"/>
    <numFmt numFmtId="166" formatCode="0.0"/>
    <numFmt numFmtId="168" formatCode="_-* #,##0\ _€_-;\-* #,##0\ _€_-;_-* &quot;-&quot;??\ _€_-;_-@_-"/>
    <numFmt numFmtId="170" formatCode="#,##0\ &quot;€&quot;"/>
    <numFmt numFmtId="171" formatCode="#,##0.00\ &quot;€&quot;"/>
  </numFmts>
  <fonts count="21">
    <font>
      <sz val="10"/>
      <name val="Arial"/>
      <family val="2"/>
      <charset val="1"/>
    </font>
    <font>
      <sz val="10"/>
      <name val="Arial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7"/>
      <color rgb="FF565655"/>
      <name val="RobotoCondensed-Light"/>
      <family val="2"/>
      <charset val="1"/>
    </font>
    <font>
      <i/>
      <sz val="9"/>
      <color rgb="FF565655"/>
      <name val="RobotoCondensed-LightItalic"/>
      <charset val="1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rgb="FF565655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rgb="FF000080"/>
        <bgColor rgb="FF000080"/>
      </patternFill>
    </fill>
    <fill>
      <patternFill patternType="solid">
        <fgColor rgb="FF4D4D4D"/>
        <bgColor rgb="FF565655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5" fillId="0" borderId="0" applyBorder="0" applyProtection="0">
      <alignment horizontal="left"/>
    </xf>
    <xf numFmtId="0" fontId="5" fillId="0" borderId="0" applyBorder="0" applyProtection="0"/>
    <xf numFmtId="0" fontId="5" fillId="0" borderId="0" applyBorder="0" applyProtection="0"/>
    <xf numFmtId="43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5" fillId="0" borderId="0" applyBorder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4" fontId="0" fillId="0" borderId="0" xfId="0" applyNumberFormat="1"/>
    <xf numFmtId="0" fontId="10" fillId="3" borderId="1" xfId="0" applyFont="1" applyFill="1" applyBorder="1" applyAlignment="1"/>
    <xf numFmtId="4" fontId="10" fillId="3" borderId="1" xfId="0" applyNumberFormat="1" applyFont="1" applyFill="1" applyBorder="1" applyAlignment="1"/>
    <xf numFmtId="165" fontId="10" fillId="3" borderId="1" xfId="0" applyNumberFormat="1" applyFont="1" applyFill="1" applyBorder="1" applyAlignment="1"/>
    <xf numFmtId="0" fontId="10" fillId="4" borderId="1" xfId="0" applyFont="1" applyFill="1" applyBorder="1" applyAlignment="1"/>
    <xf numFmtId="0" fontId="11" fillId="5" borderId="1" xfId="0" applyFont="1" applyFill="1" applyBorder="1" applyAlignment="1"/>
    <xf numFmtId="165" fontId="11" fillId="5" borderId="1" xfId="0" applyNumberFormat="1" applyFont="1" applyFill="1" applyBorder="1" applyAlignment="1"/>
    <xf numFmtId="0" fontId="11" fillId="6" borderId="1" xfId="0" applyFont="1" applyFill="1" applyBorder="1" applyAlignment="1"/>
    <xf numFmtId="165" fontId="11" fillId="6" borderId="1" xfId="0" applyNumberFormat="1" applyFont="1" applyFill="1" applyBorder="1" applyAlignment="1"/>
    <xf numFmtId="0" fontId="12" fillId="0" borderId="0" xfId="0" applyFont="1"/>
    <xf numFmtId="0" fontId="13" fillId="0" borderId="0" xfId="0" applyFont="1"/>
    <xf numFmtId="0" fontId="14" fillId="4" borderId="1" xfId="0" applyFont="1" applyFill="1" applyBorder="1" applyAlignment="1"/>
    <xf numFmtId="0" fontId="15" fillId="5" borderId="1" xfId="0" applyFont="1" applyFill="1" applyBorder="1" applyAlignment="1"/>
    <xf numFmtId="0" fontId="15" fillId="6" borderId="1" xfId="0" applyFont="1" applyFill="1" applyBorder="1" applyAlignment="1"/>
    <xf numFmtId="0" fontId="14" fillId="3" borderId="1" xfId="0" applyFont="1" applyFill="1" applyBorder="1" applyAlignment="1"/>
    <xf numFmtId="0" fontId="15" fillId="5" borderId="1" xfId="0" applyFont="1" applyFill="1" applyBorder="1" applyAlignment="1"/>
    <xf numFmtId="0" fontId="15" fillId="6" borderId="1" xfId="0" applyFont="1" applyFill="1" applyBorder="1" applyAlignment="1"/>
    <xf numFmtId="0" fontId="10" fillId="4" borderId="1" xfId="1" applyFont="1" applyFill="1" applyBorder="1" applyAlignment="1"/>
    <xf numFmtId="0" fontId="11" fillId="5" borderId="1" xfId="8" applyFont="1" applyFill="1" applyBorder="1" applyAlignment="1"/>
    <xf numFmtId="0" fontId="11" fillId="6" borderId="1" xfId="8" applyFont="1" applyFill="1" applyBorder="1" applyAlignment="1"/>
    <xf numFmtId="0" fontId="5" fillId="0" borderId="2" xfId="3" applyBorder="1"/>
    <xf numFmtId="0" fontId="0" fillId="0" borderId="3" xfId="2" applyFont="1" applyBorder="1"/>
    <xf numFmtId="0" fontId="5" fillId="0" borderId="4" xfId="3" applyBorder="1"/>
    <xf numFmtId="0" fontId="0" fillId="0" borderId="5" xfId="2" applyFont="1" applyBorder="1"/>
    <xf numFmtId="0" fontId="0" fillId="0" borderId="6" xfId="1" applyFont="1" applyBorder="1">
      <alignment horizontal="left"/>
    </xf>
    <xf numFmtId="0" fontId="0" fillId="0" borderId="7" xfId="1" applyFont="1" applyBorder="1">
      <alignment horizontal="left"/>
    </xf>
    <xf numFmtId="0" fontId="0" fillId="0" borderId="8" xfId="1" applyFont="1" applyBorder="1">
      <alignment horizontal="left"/>
    </xf>
    <xf numFmtId="1" fontId="5" fillId="0" borderId="9" xfId="8" applyNumberFormat="1" applyBorder="1"/>
    <xf numFmtId="1" fontId="5" fillId="0" borderId="10" xfId="8" applyNumberFormat="1" applyBorder="1"/>
    <xf numFmtId="0" fontId="0" fillId="0" borderId="11" xfId="1" applyFont="1" applyBorder="1">
      <alignment horizontal="left"/>
    </xf>
    <xf numFmtId="1" fontId="5" fillId="0" borderId="12" xfId="8" applyNumberFormat="1" applyBorder="1"/>
    <xf numFmtId="1" fontId="5" fillId="0" borderId="13" xfId="8" applyNumberFormat="1" applyBorder="1"/>
    <xf numFmtId="1" fontId="5" fillId="0" borderId="6" xfId="8" applyNumberFormat="1" applyBorder="1"/>
    <xf numFmtId="1" fontId="5" fillId="0" borderId="7" xfId="8" applyNumberFormat="1" applyBorder="1"/>
    <xf numFmtId="0" fontId="2" fillId="0" borderId="14" xfId="7" applyFont="1" applyBorder="1">
      <alignment horizontal="left"/>
    </xf>
    <xf numFmtId="1" fontId="2" fillId="0" borderId="15" xfId="6" applyNumberFormat="1" applyBorder="1"/>
    <xf numFmtId="1" fontId="2" fillId="0" borderId="16" xfId="6" applyNumberFormat="1" applyBorder="1"/>
    <xf numFmtId="0" fontId="0" fillId="0" borderId="17" xfId="0" applyFont="1" applyBorder="1"/>
    <xf numFmtId="0" fontId="0" fillId="0" borderId="17" xfId="0" applyBorder="1"/>
    <xf numFmtId="0" fontId="16" fillId="7" borderId="17" xfId="0" applyFont="1" applyFill="1" applyBorder="1"/>
    <xf numFmtId="0" fontId="0" fillId="0" borderId="17" xfId="0" applyBorder="1" applyAlignment="1">
      <alignment horizontal="left"/>
    </xf>
    <xf numFmtId="0" fontId="0" fillId="0" borderId="17" xfId="0" applyNumberFormat="1" applyBorder="1"/>
    <xf numFmtId="3" fontId="7" fillId="2" borderId="17" xfId="0" applyNumberFormat="1" applyFont="1" applyFill="1" applyBorder="1" applyAlignment="1">
      <alignment horizontal="center"/>
    </xf>
    <xf numFmtId="3" fontId="6" fillId="0" borderId="17" xfId="0" applyNumberFormat="1" applyFont="1" applyBorder="1"/>
    <xf numFmtId="3" fontId="8" fillId="0" borderId="17" xfId="0" applyNumberFormat="1" applyFont="1" applyBorder="1"/>
    <xf numFmtId="9" fontId="1" fillId="0" borderId="17" xfId="5" applyBorder="1"/>
    <xf numFmtId="0" fontId="8" fillId="0" borderId="17" xfId="0" applyFont="1" applyBorder="1"/>
    <xf numFmtId="170" fontId="11" fillId="5" borderId="1" xfId="0" applyNumberFormat="1" applyFont="1" applyFill="1" applyBorder="1" applyAlignment="1"/>
    <xf numFmtId="170" fontId="11" fillId="6" borderId="1" xfId="0" applyNumberFormat="1" applyFont="1" applyFill="1" applyBorder="1" applyAlignment="1"/>
    <xf numFmtId="0" fontId="9" fillId="0" borderId="0" xfId="0" applyFont="1"/>
    <xf numFmtId="3" fontId="9" fillId="0" borderId="0" xfId="0" applyNumberFormat="1" applyFont="1"/>
    <xf numFmtId="171" fontId="11" fillId="5" borderId="1" xfId="0" applyNumberFormat="1" applyFont="1" applyFill="1" applyBorder="1" applyAlignment="1"/>
    <xf numFmtId="171" fontId="11" fillId="6" borderId="1" xfId="0" applyNumberFormat="1" applyFont="1" applyFill="1" applyBorder="1" applyAlignment="1"/>
    <xf numFmtId="4" fontId="10" fillId="3" borderId="18" xfId="0" applyNumberFormat="1" applyFont="1" applyFill="1" applyBorder="1" applyAlignment="1"/>
    <xf numFmtId="171" fontId="11" fillId="5" borderId="18" xfId="0" applyNumberFormat="1" applyFont="1" applyFill="1" applyBorder="1" applyAlignment="1"/>
    <xf numFmtId="171" fontId="11" fillId="6" borderId="18" xfId="0" applyNumberFormat="1" applyFont="1" applyFill="1" applyBorder="1" applyAlignment="1"/>
    <xf numFmtId="0" fontId="9" fillId="0" borderId="17" xfId="0" applyFont="1" applyBorder="1"/>
    <xf numFmtId="171" fontId="8" fillId="0" borderId="17" xfId="0" applyNumberFormat="1" applyFont="1" applyBorder="1"/>
    <xf numFmtId="168" fontId="1" fillId="0" borderId="17" xfId="4" applyNumberFormat="1" applyBorder="1"/>
    <xf numFmtId="168" fontId="9" fillId="0" borderId="17" xfId="0" applyNumberFormat="1" applyFont="1" applyBorder="1"/>
    <xf numFmtId="165" fontId="1" fillId="0" borderId="17" xfId="5" applyNumberFormat="1" applyBorder="1"/>
    <xf numFmtId="3" fontId="17" fillId="0" borderId="17" xfId="0" applyNumberFormat="1" applyFont="1" applyBorder="1"/>
    <xf numFmtId="3" fontId="17" fillId="0" borderId="17" xfId="4" applyNumberFormat="1" applyFont="1" applyBorder="1"/>
    <xf numFmtId="165" fontId="17" fillId="0" borderId="17" xfId="0" applyNumberFormat="1" applyFont="1" applyBorder="1"/>
    <xf numFmtId="9" fontId="17" fillId="0" borderId="17" xfId="5" applyFont="1" applyBorder="1"/>
    <xf numFmtId="0" fontId="18" fillId="0" borderId="0" xfId="0" applyFont="1"/>
    <xf numFmtId="0" fontId="18" fillId="0" borderId="17" xfId="0" applyFont="1" applyBorder="1"/>
    <xf numFmtId="49" fontId="19" fillId="0" borderId="17" xfId="0" applyNumberFormat="1" applyFont="1" applyBorder="1"/>
    <xf numFmtId="3" fontId="19" fillId="0" borderId="17" xfId="0" applyNumberFormat="1" applyFont="1" applyBorder="1"/>
    <xf numFmtId="0" fontId="19" fillId="0" borderId="17" xfId="0" applyFont="1" applyBorder="1"/>
    <xf numFmtId="166" fontId="19" fillId="0" borderId="17" xfId="0" applyNumberFormat="1" applyFont="1" applyBorder="1"/>
    <xf numFmtId="165" fontId="19" fillId="0" borderId="17" xfId="0" applyNumberFormat="1" applyFont="1" applyBorder="1"/>
    <xf numFmtId="1" fontId="19" fillId="0" borderId="17" xfId="0" applyNumberFormat="1" applyFont="1" applyBorder="1"/>
    <xf numFmtId="3" fontId="20" fillId="0" borderId="17" xfId="0" applyNumberFormat="1" applyFont="1" applyBorder="1"/>
    <xf numFmtId="49" fontId="19" fillId="0" borderId="0" xfId="0" applyNumberFormat="1" applyFont="1"/>
    <xf numFmtId="0" fontId="19" fillId="0" borderId="0" xfId="0" applyFont="1"/>
    <xf numFmtId="9" fontId="19" fillId="0" borderId="0" xfId="0" applyNumberFormat="1" applyFont="1"/>
    <xf numFmtId="166" fontId="19" fillId="0" borderId="0" xfId="0" applyNumberFormat="1" applyFont="1"/>
    <xf numFmtId="49" fontId="19" fillId="0" borderId="0" xfId="0" applyNumberFormat="1" applyFont="1" applyBorder="1"/>
    <xf numFmtId="3" fontId="19" fillId="0" borderId="0" xfId="0" applyNumberFormat="1" applyFont="1" applyBorder="1"/>
    <xf numFmtId="165" fontId="19" fillId="0" borderId="0" xfId="0" applyNumberFormat="1" applyFont="1" applyBorder="1"/>
    <xf numFmtId="9" fontId="1" fillId="0" borderId="0" xfId="5"/>
    <xf numFmtId="0" fontId="9" fillId="0" borderId="0" xfId="0" applyFont="1" applyBorder="1"/>
  </cellXfs>
  <cellStyles count="9">
    <cellStyle name="Catégorie de la table dynamique" xfId="1"/>
    <cellStyle name="Champ de la table dynamique" xfId="2"/>
    <cellStyle name="Coin de la table dynamique" xfId="3"/>
    <cellStyle name="Milliers" xfId="4" builtinId="3"/>
    <cellStyle name="Normal" xfId="0" builtinId="0"/>
    <cellStyle name="Pourcentage" xfId="5" builtinId="5"/>
    <cellStyle name="Résultat de la table dynamique" xfId="6"/>
    <cellStyle name="Titre de la table dynamique" xfId="7"/>
    <cellStyle name="Valeur de la table dynamique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656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565655"/>
                </a:solidFill>
                <a:latin typeface="Arial"/>
                <a:cs typeface="Arial"/>
              </a:rPr>
              <a:t>capacités entrées et sorties dans les types d'hébergement</a:t>
            </a:r>
          </a:p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565655"/>
                </a:solidFill>
                <a:latin typeface="Arial"/>
                <a:cs typeface="Arial"/>
              </a:rPr>
              <a:t>source rapport OFII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'données nationales'!$A$5</c:f>
              <c:strCache>
                <c:ptCount val="1"/>
                <c:pt idx="0">
                  <c:v>Capacité d’accueil au 31-12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nationales'!$B$5:$G$5</c:f>
              <c:numCache>
                <c:formatCode>#,##0</c:formatCode>
                <c:ptCount val="6"/>
                <c:pt idx="0">
                  <c:v>41370</c:v>
                </c:pt>
                <c:pt idx="1">
                  <c:v>5821</c:v>
                </c:pt>
                <c:pt idx="2">
                  <c:v>22892</c:v>
                </c:pt>
                <c:pt idx="3">
                  <c:v>5223</c:v>
                </c:pt>
                <c:pt idx="4">
                  <c:v>8431</c:v>
                </c:pt>
                <c:pt idx="5">
                  <c:v>2688</c:v>
                </c:pt>
              </c:numCache>
            </c:numRef>
          </c:val>
        </c:ser>
        <c:ser>
          <c:idx val="4"/>
          <c:order val="1"/>
          <c:tx>
            <c:strRef>
              <c:f>'données nationales'!$A$6</c:f>
              <c:strCache>
                <c:ptCount val="1"/>
                <c:pt idx="0">
                  <c:v>places occupées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nationales'!$B$6:$G$6</c:f>
              <c:numCache>
                <c:formatCode>#,##0</c:formatCode>
                <c:ptCount val="6"/>
                <c:pt idx="0">
                  <c:v>39715.199999999997</c:v>
                </c:pt>
                <c:pt idx="1">
                  <c:v>5489.2029999999995</c:v>
                </c:pt>
                <c:pt idx="2">
                  <c:v>22892</c:v>
                </c:pt>
                <c:pt idx="3">
                  <c:v>4820.8290000000006</c:v>
                </c:pt>
                <c:pt idx="4">
                  <c:v>8431</c:v>
                </c:pt>
                <c:pt idx="5">
                  <c:v>2688</c:v>
                </c:pt>
              </c:numCache>
            </c:numRef>
          </c:val>
        </c:ser>
        <c:ser>
          <c:idx val="0"/>
          <c:order val="2"/>
          <c:tx>
            <c:strRef>
              <c:f>'données nationales'!$A$2</c:f>
              <c:strCache>
                <c:ptCount val="1"/>
                <c:pt idx="0">
                  <c:v>Entrées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nationales'!$B$2:$G$2</c:f>
              <c:numCache>
                <c:formatCode>#,##0</c:formatCode>
                <c:ptCount val="6"/>
                <c:pt idx="0">
                  <c:v>28256</c:v>
                </c:pt>
                <c:pt idx="1">
                  <c:v>3982</c:v>
                </c:pt>
                <c:pt idx="2">
                  <c:v>20134</c:v>
                </c:pt>
                <c:pt idx="3">
                  <c:v>4027</c:v>
                </c:pt>
                <c:pt idx="4">
                  <c:v>17537</c:v>
                </c:pt>
                <c:pt idx="5">
                  <c:v>22038</c:v>
                </c:pt>
              </c:numCache>
            </c:numRef>
          </c:val>
        </c:ser>
        <c:ser>
          <c:idx val="1"/>
          <c:order val="3"/>
          <c:tx>
            <c:strRef>
              <c:f>'données nationales'!$A$3</c:f>
              <c:strCache>
                <c:ptCount val="1"/>
                <c:pt idx="0">
                  <c:v>Sorties totales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nationales'!$B$3:$G$3</c:f>
              <c:numCache>
                <c:formatCode>#,##0</c:formatCode>
                <c:ptCount val="6"/>
                <c:pt idx="0">
                  <c:v>26304</c:v>
                </c:pt>
                <c:pt idx="1">
                  <c:v>3612</c:v>
                </c:pt>
                <c:pt idx="2">
                  <c:v>8159</c:v>
                </c:pt>
                <c:pt idx="3">
                  <c:v>3839</c:v>
                </c:pt>
                <c:pt idx="4">
                  <c:v>24092</c:v>
                </c:pt>
                <c:pt idx="5">
                  <c:v>20045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2381640"/>
        <c:axId val="492357360"/>
      </c:barChart>
      <c:lineChart>
        <c:grouping val="standard"/>
        <c:varyColors val="0"/>
        <c:ser>
          <c:idx val="2"/>
          <c:order val="4"/>
          <c:tx>
            <c:strRef>
              <c:f>'données nationales'!$A$4</c:f>
              <c:strCache>
                <c:ptCount val="1"/>
                <c:pt idx="0">
                  <c:v>Durée moyenne de séjour global (en jours)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4D4D4D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nationales'!$B$4:$G$4</c:f>
              <c:numCache>
                <c:formatCode>#,##0</c:formatCode>
                <c:ptCount val="6"/>
                <c:pt idx="0">
                  <c:v>451</c:v>
                </c:pt>
                <c:pt idx="1">
                  <c:v>453</c:v>
                </c:pt>
                <c:pt idx="2">
                  <c:v>523</c:v>
                </c:pt>
                <c:pt idx="3">
                  <c:v>293</c:v>
                </c:pt>
                <c:pt idx="4">
                  <c:v>225</c:v>
                </c:pt>
                <c:pt idx="5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357752"/>
        <c:axId val="492358144"/>
      </c:lineChart>
      <c:catAx>
        <c:axId val="492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CCCCCC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D4D4D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357360"/>
        <c:crosses val="autoZero"/>
        <c:auto val="1"/>
        <c:lblAlgn val="ctr"/>
        <c:lblOffset val="100"/>
        <c:noMultiLvlLbl val="0"/>
      </c:catAx>
      <c:valAx>
        <c:axId val="492357360"/>
        <c:scaling>
          <c:orientation val="minMax"/>
        </c:scaling>
        <c:delete val="0"/>
        <c:axPos val="l"/>
        <c:majorGridlines>
          <c:spPr>
            <a:ln w="3175">
              <a:solidFill>
                <a:srgbClr val="CCCCCC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D4D4D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381640"/>
        <c:crosses val="autoZero"/>
        <c:crossBetween val="between"/>
      </c:valAx>
      <c:catAx>
        <c:axId val="492357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358144"/>
        <c:crosses val="autoZero"/>
        <c:auto val="1"/>
        <c:lblAlgn val="ctr"/>
        <c:lblOffset val="100"/>
        <c:noMultiLvlLbl val="0"/>
      </c:catAx>
      <c:valAx>
        <c:axId val="492358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D4D4D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35775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4D4D4D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CC"/>
      </a:solidFill>
      <a:prstDash val="solid"/>
    </a:ln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occupation</a:t>
            </a:r>
            <a:r>
              <a:rPr lang="fr-FR" baseline="0"/>
              <a:t> des lieux d'hébergement au 31 décembre 2018</a:t>
            </a:r>
          </a:p>
          <a:p>
            <a:pPr>
              <a:defRPr/>
            </a:pPr>
            <a:r>
              <a:rPr lang="fr-FR" baseline="0"/>
              <a:t>source RA OFII 2018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'données nationales'!$A$7</c:f>
              <c:strCache>
                <c:ptCount val="1"/>
                <c:pt idx="0">
                  <c:v>DA EN COURS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nationales'!$B$7:$G$7</c:f>
              <c:numCache>
                <c:formatCode>#,##0</c:formatCode>
                <c:ptCount val="6"/>
                <c:pt idx="0">
                  <c:v>28197.791999999994</c:v>
                </c:pt>
                <c:pt idx="1">
                  <c:v>3622.8739799999998</c:v>
                </c:pt>
                <c:pt idx="2">
                  <c:v>16711.16</c:v>
                </c:pt>
                <c:pt idx="3">
                  <c:v>4097.7046500000006</c:v>
                </c:pt>
                <c:pt idx="4">
                  <c:v>8431</c:v>
                </c:pt>
                <c:pt idx="5">
                  <c:v>2688</c:v>
                </c:pt>
              </c:numCache>
            </c:numRef>
          </c:val>
        </c:ser>
        <c:ser>
          <c:idx val="6"/>
          <c:order val="1"/>
          <c:tx>
            <c:strRef>
              <c:f>'données nationales'!$A$8</c:f>
              <c:strCache>
                <c:ptCount val="1"/>
                <c:pt idx="0">
                  <c:v>refugiés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nationales'!$B$8:$G$8</c:f>
              <c:numCache>
                <c:formatCode>#,##0</c:formatCode>
                <c:ptCount val="6"/>
                <c:pt idx="0">
                  <c:v>6354.4319999999998</c:v>
                </c:pt>
                <c:pt idx="1">
                  <c:v>1207.6246599999999</c:v>
                </c:pt>
                <c:pt idx="2">
                  <c:v>1831.3600000000001</c:v>
                </c:pt>
                <c:pt idx="3">
                  <c:v>433.87461000000002</c:v>
                </c:pt>
              </c:numCache>
            </c:numRef>
          </c:val>
        </c:ser>
        <c:ser>
          <c:idx val="7"/>
          <c:order val="2"/>
          <c:tx>
            <c:strRef>
              <c:f>'données nationales'!$A$9</c:f>
              <c:strCache>
                <c:ptCount val="1"/>
                <c:pt idx="0">
                  <c:v>DEBOUTES AUTORISES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nationales'!$B$9:$G$9</c:f>
              <c:numCache>
                <c:formatCode>#,##0</c:formatCode>
                <c:ptCount val="6"/>
                <c:pt idx="0">
                  <c:v>1112.0256000000004</c:v>
                </c:pt>
                <c:pt idx="1">
                  <c:v>49.402827000000002</c:v>
                </c:pt>
                <c:pt idx="2">
                  <c:v>824.11200000000053</c:v>
                </c:pt>
                <c:pt idx="3">
                  <c:v>38.566631999999998</c:v>
                </c:pt>
                <c:pt idx="4">
                  <c:v>100</c:v>
                </c:pt>
              </c:numCache>
            </c:numRef>
          </c:val>
        </c:ser>
        <c:ser>
          <c:idx val="8"/>
          <c:order val="3"/>
          <c:tx>
            <c:strRef>
              <c:f>'données nationales'!$A$10</c:f>
              <c:strCache>
                <c:ptCount val="1"/>
                <c:pt idx="0">
                  <c:v>deboutés en présence indue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nationales'!$B$10:$G$10</c:f>
              <c:numCache>
                <c:formatCode>#,##0</c:formatCode>
                <c:ptCount val="6"/>
                <c:pt idx="0">
                  <c:v>4050.9503999999993</c:v>
                </c:pt>
                <c:pt idx="1">
                  <c:v>609.30153299999995</c:v>
                </c:pt>
                <c:pt idx="2">
                  <c:v>3525.3679999999999</c:v>
                </c:pt>
                <c:pt idx="3">
                  <c:v>250.68310800000003</c:v>
                </c:pt>
                <c:pt idx="4">
                  <c:v>168.62</c:v>
                </c:pt>
              </c:numCache>
            </c:numRef>
          </c:val>
        </c:ser>
        <c:ser>
          <c:idx val="10"/>
          <c:order val="4"/>
          <c:tx>
            <c:strRef>
              <c:f>'données nationales'!$A$12</c:f>
              <c:strCache>
                <c:ptCount val="1"/>
                <c:pt idx="0">
                  <c:v>tx rotation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nationales'!$B$1:$G$1</c:f>
              <c:strCache>
                <c:ptCount val="6"/>
                <c:pt idx="0">
                  <c:v>cada</c:v>
                </c:pt>
                <c:pt idx="1">
                  <c:v>atsa</c:v>
                </c:pt>
                <c:pt idx="2">
                  <c:v>huda</c:v>
                </c:pt>
                <c:pt idx="3">
                  <c:v>prahda</c:v>
                </c:pt>
                <c:pt idx="4">
                  <c:v>cao</c:v>
                </c:pt>
                <c:pt idx="5">
                  <c:v>caes</c:v>
                </c:pt>
              </c:strCache>
            </c:strRef>
          </c:cat>
          <c:val>
            <c:numRef>
              <c:f>'données nationales'!$B$12:$G$12</c:f>
              <c:numCache>
                <c:formatCode>0.0%</c:formatCode>
                <c:ptCount val="6"/>
                <c:pt idx="0">
                  <c:v>0.6358230601885424</c:v>
                </c:pt>
                <c:pt idx="1">
                  <c:v>0.62051193952929051</c:v>
                </c:pt>
                <c:pt idx="2">
                  <c:v>0.35641272060108337</c:v>
                </c:pt>
                <c:pt idx="3">
                  <c:v>0.73501818878039438</c:v>
                </c:pt>
                <c:pt idx="4">
                  <c:v>2.857549519629937</c:v>
                </c:pt>
                <c:pt idx="5">
                  <c:v>7.4572172619047619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667136"/>
        <c:axId val="689673800"/>
      </c:barChart>
      <c:catAx>
        <c:axId val="6896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9673800"/>
        <c:crosses val="autoZero"/>
        <c:auto val="1"/>
        <c:lblAlgn val="ctr"/>
        <c:lblOffset val="100"/>
        <c:noMultiLvlLbl val="0"/>
      </c:catAx>
      <c:valAx>
        <c:axId val="68967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966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145257</xdr:colOff>
      <xdr:row>19</xdr:row>
      <xdr:rowOff>96610</xdr:rowOff>
    </xdr:from>
    <xdr:to>
      <xdr:col>19</xdr:col>
      <xdr:colOff>37381</xdr:colOff>
      <xdr:row>51</xdr:row>
      <xdr:rowOff>134488</xdr:rowOff>
    </xdr:to>
    <xdr:graphicFrame macro="">
      <xdr:nvGraphicFramePr>
        <xdr:cNvPr id="1035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121535</xdr:colOff>
      <xdr:row>21</xdr:row>
      <xdr:rowOff>258</xdr:rowOff>
    </xdr:from>
    <xdr:to>
      <xdr:col>29</xdr:col>
      <xdr:colOff>483724</xdr:colOff>
      <xdr:row>45</xdr:row>
      <xdr:rowOff>63588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invalid="1" enableRefresh="0" refreshedDate="0" createdVersion="3" minRefreshableVersion="3" recordCount="103">
  <cacheSource type="worksheet">
    <worksheetSource ref="A1:F104" sheet="avis médical"/>
  </cacheSource>
  <cacheFields count="6">
    <cacheField name="nd" numFmtId="0">
      <sharedItems containsBlank="1" containsMixedTypes="1" containsNumber="1" containsInteger="1" minValue="10" maxValue="978" count="103"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71"/>
        <n v="972"/>
        <n v="973"/>
        <n v="974"/>
        <n v="976"/>
        <n v="978"/>
        <s v="01"/>
        <s v="02"/>
        <s v="03"/>
        <s v="04"/>
        <s v="05"/>
        <s v="06"/>
        <s v="07"/>
        <s v="08"/>
        <s v="09"/>
        <s v="2A"/>
        <s v="2B"/>
        <m/>
      </sharedItems>
    </cacheField>
    <cacheField name="REGION" numFmtId="0">
      <sharedItems containsBlank="1" count="20">
        <s v="AURA"/>
        <s v="BFC"/>
        <s v="BRETAGNE"/>
        <s v="CENTRE"/>
        <s v="CORSE"/>
        <s v="GRAND EST"/>
        <s v="GUADELOUPE"/>
        <s v="GUYANE"/>
        <s v="HDF"/>
        <s v="IDF"/>
        <s v="MARTINIQUE"/>
        <s v="MAYOTTE"/>
        <s v="NORMANDIE"/>
        <s v="NOUVELLE AQUITAINE"/>
        <s v="OCCITANIE"/>
        <s v="PACA"/>
        <s v="PAYS DE L"/>
        <s v="REUNION"/>
        <s v="ST MARTIN"/>
        <m/>
      </sharedItems>
    </cacheField>
    <cacheField name="NBRE" numFmtId="0">
      <sharedItems containsSemiMixedTypes="0" containsString="0" containsNumber="1" containsInteger="1" minValue="1" maxValue="29880" count="88">
        <n v="1"/>
        <n v="6"/>
        <n v="10"/>
        <n v="11"/>
        <n v="12"/>
        <n v="14"/>
        <n v="15"/>
        <n v="17"/>
        <n v="18"/>
        <n v="20"/>
        <n v="21"/>
        <n v="25"/>
        <n v="27"/>
        <n v="28"/>
        <n v="29"/>
        <n v="31"/>
        <n v="33"/>
        <n v="36"/>
        <n v="38"/>
        <n v="39"/>
        <n v="41"/>
        <n v="42"/>
        <n v="45"/>
        <n v="46"/>
        <n v="57"/>
        <n v="59"/>
        <n v="60"/>
        <n v="62"/>
        <n v="71"/>
        <n v="74"/>
        <n v="78"/>
        <n v="79"/>
        <n v="86"/>
        <n v="87"/>
        <n v="88"/>
        <n v="92"/>
        <n v="94"/>
        <n v="96"/>
        <n v="101"/>
        <n v="104"/>
        <n v="107"/>
        <n v="111"/>
        <n v="122"/>
        <n v="126"/>
        <n v="128"/>
        <n v="131"/>
        <n v="138"/>
        <n v="139"/>
        <n v="147"/>
        <n v="148"/>
        <n v="151"/>
        <n v="156"/>
        <n v="157"/>
        <n v="194"/>
        <n v="200"/>
        <n v="203"/>
        <n v="206"/>
        <n v="216"/>
        <n v="217"/>
        <n v="235"/>
        <n v="252"/>
        <n v="270"/>
        <n v="277"/>
        <n v="283"/>
        <n v="302"/>
        <n v="307"/>
        <n v="359"/>
        <n v="439"/>
        <n v="545"/>
        <n v="551"/>
        <n v="630"/>
        <n v="642"/>
        <n v="675"/>
        <n v="687"/>
        <n v="703"/>
        <n v="722"/>
        <n v="732"/>
        <n v="787"/>
        <n v="904"/>
        <n v="1067"/>
        <n v="1111"/>
        <n v="1254"/>
        <n v="1288"/>
        <n v="1297"/>
        <n v="1313"/>
        <n v="3184"/>
        <n v="3391"/>
        <n v="29880"/>
      </sharedItems>
    </cacheField>
    <cacheField name="1ERE " numFmtId="0">
      <sharedItems containsString="0" containsBlank="1" containsNumber="1" minValue="0" maxValue="87.4" count="88">
        <n v="0"/>
        <n v="23.5"/>
        <n v="37.4"/>
        <n v="37.700000000000003"/>
        <n v="39"/>
        <n v="40"/>
        <n v="40.4"/>
        <n v="40.6"/>
        <n v="40.700000000000003"/>
        <n v="41.6"/>
        <n v="41.8"/>
        <n v="41.9"/>
        <n v="42.4"/>
        <n v="43.1"/>
        <n v="43.6"/>
        <n v="44"/>
        <n v="44.3"/>
        <n v="44.4"/>
        <n v="44.6"/>
        <n v="44.7"/>
        <n v="44.8"/>
        <n v="44.9"/>
        <n v="45.2"/>
        <n v="46"/>
        <n v="46.2"/>
        <n v="46.3"/>
        <n v="46.5"/>
        <n v="47.1"/>
        <n v="47.3"/>
        <n v="47.4"/>
        <n v="47.5"/>
        <n v="48.1"/>
        <n v="48.3"/>
        <n v="48.4"/>
        <n v="48.9"/>
        <n v="50"/>
        <n v="50.6"/>
        <n v="51"/>
        <n v="51.2"/>
        <n v="51.3"/>
        <n v="51.5"/>
        <n v="51.9"/>
        <n v="52.2"/>
        <n v="52.4"/>
        <n v="52.7"/>
        <n v="52.8"/>
        <n v="53.1"/>
        <n v="53.3"/>
        <n v="54"/>
        <n v="54.1"/>
        <n v="55.8"/>
        <n v="56.1"/>
        <n v="56.9"/>
        <n v="57.2"/>
        <n v="59.5"/>
        <n v="59.9"/>
        <n v="60"/>
        <n v="60.5"/>
        <n v="61.3"/>
        <n v="62.1"/>
        <n v="62.2"/>
        <n v="62.5"/>
        <n v="63"/>
        <n v="63.4"/>
        <n v="64.3"/>
        <n v="64.8"/>
        <n v="65"/>
        <n v="65.099999999999994"/>
        <n v="66"/>
        <n v="66.7"/>
        <n v="67.5"/>
        <n v="67.8"/>
        <n v="68.2"/>
        <n v="69.400000000000006"/>
        <n v="70.599999999999994"/>
        <n v="70.7"/>
        <n v="71.400000000000006"/>
        <n v="71.5"/>
        <n v="71.599999999999994"/>
        <n v="71.7"/>
        <n v="74"/>
        <n v="75"/>
        <n v="76.099999999999994"/>
        <n v="80"/>
        <n v="81.8"/>
        <n v="83.3"/>
        <n v="87.4"/>
        <m/>
      </sharedItems>
    </cacheField>
    <cacheField name="1ERE DA" numFmtId="0">
      <sharedItems containsSemiMixedTypes="0" containsString="0" containsNumber="1" minValue="0" maxValue="15059.808000000001" count="99">
        <n v="0"/>
        <n v="3.9950000000000001"/>
        <n v="4"/>
        <n v="4.9980000000000002"/>
        <n v="6"/>
        <n v="8"/>
        <n v="8.0039999999999996"/>
        <n v="8.0069999999999997"/>
        <n v="8.9979999999999993"/>
        <n v="9"/>
        <n v="9.0020000000000007"/>
        <n v="11"/>
        <n v="11.004"/>
        <n v="12.002000000000001"/>
        <n v="12.987"/>
        <n v="12.989000000000001"/>
        <n v="12.992000000000001"/>
        <n v="14.007"/>
        <n v="16.995000000000001"/>
        <n v="17.004000000000001"/>
        <n v="19.003"/>
        <n v="20.992000000000001"/>
        <n v="21"/>
        <n v="22.004999999999999"/>
        <n v="22.99"/>
        <n v="24.984000000000002"/>
        <n v="24.99"/>
        <n v="27.006"/>
        <n v="27.99"/>
        <n v="28.013999999999999"/>
        <n v="28.986999999999998"/>
        <n v="30.007999999999999"/>
        <n v="31.977"/>
        <n v="33.021999999999998"/>
        <n v="35.006"/>
        <n v="37.975999999999999"/>
        <n v="39"/>
        <n v="40.002000000000002"/>
        <n v="40.014000000000003"/>
        <n v="41.000999999999998"/>
        <n v="46.008000000000003"/>
        <n v="47.975000000000001"/>
        <n v="48.96"/>
        <n v="52.984000000000002"/>
        <n v="54.027000000000001"/>
        <n v="55.985999999999997"/>
        <n v="60.015999999999998"/>
        <n v="61.951999999999998"/>
        <n v="61.962000000000003"/>
        <n v="61.963000000000001"/>
        <n v="63.94"/>
        <n v="64.024000000000001"/>
        <n v="65.025999999999996"/>
        <n v="65.963999999999999"/>
        <n v="67.837999999999994"/>
        <n v="68.64"/>
        <n v="69.037000000000006"/>
        <n v="73.944000000000003"/>
        <n v="81.018000000000001"/>
        <n v="88.052999999999997"/>
        <n v="92.055999999999997"/>
        <n v="94.043000000000006"/>
        <n v="95.903999999999996"/>
        <n v="97.013999999999996"/>
        <n v="98.084000000000003"/>
        <n v="100.905"/>
        <n v="103.014"/>
        <n v="108.03"/>
        <n v="109.89"/>
        <n v="114.94799999999999"/>
        <n v="131.029"/>
        <n v="133.05600000000001"/>
        <n v="142.14099999999999"/>
        <n v="143"/>
        <n v="144.94200000000001"/>
        <n v="160.114"/>
        <n v="173.9"/>
        <n v="203.85"/>
        <n v="221.27"/>
        <n v="237.06"/>
        <n v="244.09299999999999"/>
        <n v="265.03100000000001"/>
        <n v="270.02800000000002"/>
        <n v="304.29000000000002"/>
        <n v="365.298"/>
        <n v="396.012"/>
        <n v="405"/>
        <n v="432.81"/>
        <n v="450.16399999999999"/>
        <n v="521.66399999999999"/>
        <n v="562.16600000000005"/>
        <n v="565"/>
        <n v="566.577"/>
        <n v="575.73599999999999"/>
        <n v="586.24400000000003"/>
        <n v="606.60599999999999"/>
        <n v="1461.521"/>
        <n v="1662.048"/>
        <n v="15059.808000000001"/>
      </sharedItems>
    </cacheField>
    <cacheField name="RENOUVELLEMENT" numFmtId="0">
      <sharedItems containsSemiMixedTypes="0" containsString="0" containsNumber="1" minValue="1" maxValue="14820.191999999999" count="96">
        <n v="1"/>
        <n v="1.002"/>
        <n v="2"/>
        <n v="2.0019999999999998"/>
        <n v="3.996"/>
        <n v="4.9980000000000002"/>
        <n v="6"/>
        <n v="6.9930000000000003"/>
        <n v="7"/>
        <n v="8.9930000000000003"/>
        <n v="9"/>
        <n v="9.9960000000000004"/>
        <n v="10.994"/>
        <n v="11.016"/>
        <n v="11.997"/>
        <n v="12"/>
        <n v="12.013"/>
        <n v="13.005000000000001"/>
        <n v="13.986000000000001"/>
        <n v="14"/>
        <n v="14.013"/>
        <n v="14.994"/>
        <n v="15.01"/>
        <n v="16.004999999999999"/>
        <n v="16.007999999999999"/>
        <n v="17.010000000000002"/>
        <n v="18.010999999999999"/>
        <n v="18.998000000000001"/>
        <n v="20.007999999999999"/>
        <n v="21"/>
        <n v="21.015999999999998"/>
        <n v="21.995999999999999"/>
        <n v="22.995000000000001"/>
        <n v="24.992000000000001"/>
        <n v="25.023"/>
        <n v="26.036000000000001"/>
        <n v="27.984000000000002"/>
        <n v="30.013999999999999"/>
        <n v="31.992000000000001"/>
        <n v="32.972999999999999"/>
        <n v="35.36"/>
        <n v="37.985999999999997"/>
        <n v="37.999000000000002"/>
        <n v="39.161999999999999"/>
        <n v="44.981999999999999"/>
        <n v="45.978000000000002"/>
        <n v="47.04"/>
        <n v="53.024999999999999"/>
        <n v="55.944000000000003"/>
        <n v="56.024000000000001"/>
        <n v="56.973999999999997"/>
        <n v="57"/>
        <n v="58.058"/>
        <n v="58.947000000000003"/>
        <n v="61.1"/>
        <n v="61.963000000000001"/>
        <n v="62.957000000000001"/>
        <n v="66.048000000000002"/>
        <n v="69.037000000000006"/>
        <n v="75.06"/>
        <n v="76.037999999999997"/>
        <n v="82.055999999999997"/>
        <n v="86.975999999999999"/>
        <n v="90.986000000000004"/>
        <n v="91.052000000000007"/>
        <n v="98.15"/>
        <n v="116.095"/>
        <n v="118.916"/>
        <n v="118.944"/>
        <n v="120.096"/>
        <n v="151.971"/>
        <n v="160.11000000000001"/>
        <n v="164.85900000000001"/>
        <n v="168.97"/>
        <n v="198.886"/>
        <n v="201.94"/>
        <n v="254.19"/>
        <n v="270"/>
        <n v="276.702"/>
        <n v="306.90699999999998"/>
        <n v="323.73"/>
        <n v="325.70999999999998"/>
        <n v="335.988"/>
        <n v="336.83600000000001"/>
        <n v="339"/>
        <n v="437.96899999999999"/>
        <n v="451.97199999999998"/>
        <n v="500.423"/>
        <n v="548.83399999999995"/>
        <n v="706.39400000000001"/>
        <n v="710.75599999999997"/>
        <n v="712.26400000000001"/>
        <n v="732.33600000000001"/>
        <n v="1521.952"/>
        <n v="1929.479"/>
        <n v="14820.1919999999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itemPrintTitles="1" createdVersion="3" indent="0" compact="0" compactData="0">
  <location ref="A1:C22" firstHeaderRow="1" firstDataRow="2" firstDataCol="1"/>
  <pivotFields count="6">
    <pivotField hiddenLevel="1" compact="0" showAl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h="1" x="19"/>
      </items>
    </pivotField>
    <pivotField hiddenLevel="1" compact="0" showAll="0"/>
    <pivotField hiddenLevel="1" compact="0" showAll="0"/>
    <pivotField dataField="1" compact="0" outline="0" showAll="0"/>
    <pivotField dataField="1" compact="0" outline="0" showAll="0"/>
  </pivotFields>
  <rowFields count="1">
    <field x="1"/>
  </rowFields>
  <colFields count="1">
    <field x="-2"/>
  </colFields>
  <dataFields count="2">
    <dataField name="1ERE DA" fld="4"/>
    <dataField name="RENOUVELLEMENT" fld="5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irection 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irection 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P16" zoomScale="112" zoomScaleNormal="112" workbookViewId="0">
      <selection activeCell="C15" sqref="C15:J15"/>
    </sheetView>
  </sheetViews>
  <sheetFormatPr baseColWidth="10" defaultColWidth="11.5703125" defaultRowHeight="11.25"/>
  <cols>
    <col min="1" max="1" width="33.5703125" style="1" customWidth="1"/>
    <col min="2" max="8" width="11.5703125" style="1"/>
    <col min="9" max="9" width="12.42578125" style="1" bestFit="1" customWidth="1"/>
    <col min="10" max="16384" width="11.5703125" style="1"/>
  </cols>
  <sheetData>
    <row r="1" spans="1:10" s="2" customFormat="1" ht="12.75">
      <c r="A1" s="69" t="s">
        <v>0</v>
      </c>
      <c r="B1" s="69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173</v>
      </c>
      <c r="J1" s="69" t="s">
        <v>174</v>
      </c>
    </row>
    <row r="2" spans="1:10" ht="12.75">
      <c r="A2" s="70" t="s">
        <v>176</v>
      </c>
      <c r="B2" s="65">
        <v>28256</v>
      </c>
      <c r="C2" s="65">
        <v>3982</v>
      </c>
      <c r="D2" s="65">
        <v>20134</v>
      </c>
      <c r="E2" s="65">
        <v>4027</v>
      </c>
      <c r="F2" s="65">
        <v>17537</v>
      </c>
      <c r="G2" s="65">
        <v>22038</v>
      </c>
      <c r="H2" s="65">
        <f>SUM(B2:G2)</f>
        <v>95974</v>
      </c>
      <c r="I2" s="65">
        <f>+B2+C2+D2+E2</f>
        <v>56399</v>
      </c>
      <c r="J2" s="65">
        <f>F2+G2</f>
        <v>39575</v>
      </c>
    </row>
    <row r="3" spans="1:10" ht="12.75">
      <c r="A3" s="70" t="s">
        <v>9</v>
      </c>
      <c r="B3" s="65">
        <v>26304</v>
      </c>
      <c r="C3" s="65">
        <v>3612</v>
      </c>
      <c r="D3" s="65">
        <v>8159</v>
      </c>
      <c r="E3" s="65">
        <v>3839</v>
      </c>
      <c r="F3" s="65">
        <v>24092</v>
      </c>
      <c r="G3" s="65">
        <v>20045</v>
      </c>
      <c r="H3" s="65">
        <f>SUM(B3:G3)</f>
        <v>86051</v>
      </c>
      <c r="I3" s="65">
        <f>+B3+C3+D3+E3</f>
        <v>41914</v>
      </c>
      <c r="J3" s="65">
        <f>F3+G3</f>
        <v>44137</v>
      </c>
    </row>
    <row r="4" spans="1:10" ht="12.75">
      <c r="A4" s="70" t="s">
        <v>10</v>
      </c>
      <c r="B4" s="65">
        <v>451</v>
      </c>
      <c r="C4" s="65">
        <v>453</v>
      </c>
      <c r="D4" s="65">
        <v>523</v>
      </c>
      <c r="E4" s="65">
        <v>293</v>
      </c>
      <c r="F4" s="65">
        <v>225</v>
      </c>
      <c r="G4" s="65">
        <v>81</v>
      </c>
      <c r="H4" s="65">
        <f>AVERAGE(B4,G4)</f>
        <v>266</v>
      </c>
      <c r="I4" s="65">
        <f>+AVERAGE(B4,E4)</f>
        <v>372</v>
      </c>
      <c r="J4" s="65">
        <f>AVERAGE(F4,G4)</f>
        <v>153</v>
      </c>
    </row>
    <row r="5" spans="1:10" ht="12.75">
      <c r="A5" s="70" t="s">
        <v>8</v>
      </c>
      <c r="B5" s="65">
        <v>41370</v>
      </c>
      <c r="C5" s="65">
        <v>5821</v>
      </c>
      <c r="D5" s="65">
        <v>22892</v>
      </c>
      <c r="E5" s="65">
        <v>5223</v>
      </c>
      <c r="F5" s="65">
        <v>8431</v>
      </c>
      <c r="G5" s="65">
        <v>2688</v>
      </c>
      <c r="H5" s="65">
        <f>SUM(B5:G5)</f>
        <v>86425</v>
      </c>
      <c r="I5" s="65">
        <f t="shared" ref="I5:I11" si="0">+B5+C5+D5+E5</f>
        <v>75306</v>
      </c>
      <c r="J5" s="65">
        <f t="shared" ref="J5:J10" si="1">F5+G5</f>
        <v>11119</v>
      </c>
    </row>
    <row r="6" spans="1:10" ht="12.75">
      <c r="A6" s="70" t="s">
        <v>11</v>
      </c>
      <c r="B6" s="65">
        <v>39715.199999999997</v>
      </c>
      <c r="C6" s="65">
        <v>5489.2029999999995</v>
      </c>
      <c r="D6" s="65">
        <v>22892</v>
      </c>
      <c r="E6" s="65">
        <v>4820.8290000000006</v>
      </c>
      <c r="F6" s="65">
        <v>8431</v>
      </c>
      <c r="G6" s="65">
        <v>2688</v>
      </c>
      <c r="H6" s="65">
        <v>84036.231999999989</v>
      </c>
      <c r="I6" s="65">
        <f t="shared" si="0"/>
        <v>72917.231999999989</v>
      </c>
      <c r="J6" s="65">
        <f t="shared" si="1"/>
        <v>11119</v>
      </c>
    </row>
    <row r="7" spans="1:10" ht="12.75">
      <c r="A7" s="70" t="s">
        <v>15</v>
      </c>
      <c r="B7" s="65">
        <v>28197.791999999994</v>
      </c>
      <c r="C7" s="65">
        <v>3622.8739799999998</v>
      </c>
      <c r="D7" s="65">
        <v>16711.16</v>
      </c>
      <c r="E7" s="65">
        <v>4097.7046500000006</v>
      </c>
      <c r="F7" s="65">
        <v>8431</v>
      </c>
      <c r="G7" s="65">
        <v>2688</v>
      </c>
      <c r="H7" s="65">
        <f>SUM(B7:G7)</f>
        <v>63748.530629999994</v>
      </c>
      <c r="I7" s="66">
        <f t="shared" si="0"/>
        <v>52629.530629999994</v>
      </c>
      <c r="J7" s="65">
        <f t="shared" si="1"/>
        <v>11119</v>
      </c>
    </row>
    <row r="8" spans="1:10" ht="12.75">
      <c r="A8" s="70" t="s">
        <v>13</v>
      </c>
      <c r="B8" s="65">
        <v>6354.4319999999998</v>
      </c>
      <c r="C8" s="65">
        <v>1207.6246599999999</v>
      </c>
      <c r="D8" s="65">
        <v>1831.3600000000001</v>
      </c>
      <c r="E8" s="65">
        <v>433.87461000000002</v>
      </c>
      <c r="F8" s="65"/>
      <c r="G8" s="65"/>
      <c r="H8" s="65">
        <v>9827.2912700000015</v>
      </c>
      <c r="I8" s="66">
        <f t="shared" si="0"/>
        <v>9827.2912700000015</v>
      </c>
      <c r="J8" s="65">
        <f t="shared" si="1"/>
        <v>0</v>
      </c>
    </row>
    <row r="9" spans="1:10" ht="12.75">
      <c r="A9" s="70" t="s">
        <v>172</v>
      </c>
      <c r="B9" s="65">
        <f>+B11-B10</f>
        <v>1112.0256000000004</v>
      </c>
      <c r="C9" s="65">
        <f>+C11-C10</f>
        <v>49.402827000000002</v>
      </c>
      <c r="D9" s="65">
        <f>+D11-D10</f>
        <v>824.11200000000053</v>
      </c>
      <c r="E9" s="65">
        <f>+E11-E10</f>
        <v>38.566631999999998</v>
      </c>
      <c r="F9" s="65">
        <v>100</v>
      </c>
      <c r="G9" s="65"/>
      <c r="H9" s="65"/>
      <c r="I9" s="66">
        <f t="shared" si="0"/>
        <v>2024.1070590000008</v>
      </c>
      <c r="J9" s="65">
        <f t="shared" si="1"/>
        <v>100</v>
      </c>
    </row>
    <row r="10" spans="1:10" ht="12.75">
      <c r="A10" s="70" t="s">
        <v>175</v>
      </c>
      <c r="B10" s="65">
        <v>4050.9503999999993</v>
      </c>
      <c r="C10" s="65">
        <v>609.30153299999995</v>
      </c>
      <c r="D10" s="65">
        <v>3525.3679999999999</v>
      </c>
      <c r="E10" s="65">
        <v>250.68310800000003</v>
      </c>
      <c r="F10" s="65">
        <v>168.62</v>
      </c>
      <c r="G10" s="65"/>
      <c r="H10" s="65">
        <v>8604.923041</v>
      </c>
      <c r="I10" s="66">
        <f t="shared" si="0"/>
        <v>8436.3030409999992</v>
      </c>
      <c r="J10" s="65">
        <f t="shared" si="1"/>
        <v>168.62</v>
      </c>
    </row>
    <row r="11" spans="1:10" ht="12.75">
      <c r="A11" s="70" t="s">
        <v>14</v>
      </c>
      <c r="B11" s="65">
        <v>5162.9759999999997</v>
      </c>
      <c r="C11" s="65">
        <v>658.70435999999995</v>
      </c>
      <c r="D11" s="65">
        <v>4349.4800000000005</v>
      </c>
      <c r="E11" s="65">
        <v>289.24974000000003</v>
      </c>
      <c r="F11" s="65"/>
      <c r="G11" s="65"/>
      <c r="H11" s="65">
        <v>10460.410099999999</v>
      </c>
      <c r="I11" s="66">
        <f t="shared" si="0"/>
        <v>10460.410099999999</v>
      </c>
      <c r="J11" s="65"/>
    </row>
    <row r="12" spans="1:10" ht="12.75">
      <c r="A12" s="70" t="s">
        <v>12</v>
      </c>
      <c r="B12" s="67">
        <f t="shared" ref="B12:G12" si="2">B3/B5</f>
        <v>0.6358230601885424</v>
      </c>
      <c r="C12" s="67">
        <f t="shared" si="2"/>
        <v>0.62051193952929051</v>
      </c>
      <c r="D12" s="67">
        <f t="shared" si="2"/>
        <v>0.35641272060108337</v>
      </c>
      <c r="E12" s="67">
        <f t="shared" si="2"/>
        <v>0.73501818878039438</v>
      </c>
      <c r="F12" s="67">
        <f t="shared" si="2"/>
        <v>2.857549519629937</v>
      </c>
      <c r="G12" s="67">
        <f t="shared" si="2"/>
        <v>7.4572172619047619</v>
      </c>
      <c r="H12" s="68">
        <f>H3/H6</f>
        <v>1.0239749921200656</v>
      </c>
      <c r="I12" s="68">
        <f>I3/I2</f>
        <v>0.74316920512775053</v>
      </c>
      <c r="J12" s="68">
        <f>J3/J2</f>
        <v>1.1152747946936197</v>
      </c>
    </row>
    <row r="13" spans="1:10" ht="12.75">
      <c r="A13" s="1" t="s">
        <v>182</v>
      </c>
      <c r="B13" s="85">
        <f>B7/B6</f>
        <v>0.70999999999999985</v>
      </c>
      <c r="C13" s="85">
        <f>C7/C6</f>
        <v>0.66</v>
      </c>
      <c r="D13" s="85">
        <f>D7/D6</f>
        <v>0.73</v>
      </c>
      <c r="E13" s="85">
        <f>E7/E6</f>
        <v>0.85</v>
      </c>
      <c r="F13" s="85">
        <f>F7/F6</f>
        <v>1</v>
      </c>
      <c r="G13" s="85">
        <f>G7/G6</f>
        <v>1</v>
      </c>
      <c r="H13" s="85">
        <f>H7/H6</f>
        <v>0.75858387641654379</v>
      </c>
      <c r="I13" s="85">
        <f>I7/I6</f>
        <v>0.72177082407626225</v>
      </c>
      <c r="J13" s="85">
        <f>J7/J6</f>
        <v>1</v>
      </c>
    </row>
    <row r="14" spans="1:10" ht="12.75">
      <c r="A14" s="1" t="s">
        <v>183</v>
      </c>
      <c r="B14" s="85">
        <f>B8/B6</f>
        <v>0.16</v>
      </c>
      <c r="C14" s="85">
        <f t="shared" ref="C14:J14" si="3">C8/C6</f>
        <v>0.22</v>
      </c>
      <c r="D14" s="85">
        <f t="shared" si="3"/>
        <v>0.08</v>
      </c>
      <c r="E14" s="85">
        <f t="shared" si="3"/>
        <v>0.09</v>
      </c>
      <c r="F14" s="85">
        <f t="shared" si="3"/>
        <v>0</v>
      </c>
      <c r="G14" s="85">
        <f t="shared" si="3"/>
        <v>0</v>
      </c>
      <c r="H14" s="85">
        <f t="shared" si="3"/>
        <v>0.11694112213408143</v>
      </c>
      <c r="I14" s="85">
        <f t="shared" si="3"/>
        <v>0.1347732353581387</v>
      </c>
      <c r="J14" s="85">
        <f t="shared" si="3"/>
        <v>0</v>
      </c>
    </row>
    <row r="15" spans="1:10" ht="12.75">
      <c r="A15" s="1" t="s">
        <v>184</v>
      </c>
      <c r="B15" s="85">
        <f>B11/B6</f>
        <v>0.13</v>
      </c>
      <c r="C15" s="85">
        <f t="shared" ref="C15:J15" si="4">C11/C6</f>
        <v>0.12</v>
      </c>
      <c r="D15" s="85">
        <f t="shared" si="4"/>
        <v>0.19000000000000003</v>
      </c>
      <c r="E15" s="85">
        <f t="shared" si="4"/>
        <v>0.06</v>
      </c>
      <c r="F15" s="85">
        <f t="shared" si="4"/>
        <v>0</v>
      </c>
      <c r="G15" s="85">
        <f t="shared" si="4"/>
        <v>0</v>
      </c>
      <c r="H15" s="85">
        <f t="shared" si="4"/>
        <v>0.12447500144937484</v>
      </c>
      <c r="I15" s="85">
        <f t="shared" si="4"/>
        <v>0.1434559405655991</v>
      </c>
      <c r="J15" s="85">
        <f t="shared" si="4"/>
        <v>0</v>
      </c>
    </row>
  </sheetData>
  <autoFilter ref="A1:H10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88" zoomScaleNormal="88" workbookViewId="0">
      <selection activeCell="F6" sqref="F6"/>
    </sheetView>
  </sheetViews>
  <sheetFormatPr baseColWidth="10" defaultColWidth="11.5703125" defaultRowHeight="15"/>
  <cols>
    <col min="1" max="1" width="11.5703125" style="78"/>
    <col min="2" max="12" width="11.5703125" style="79"/>
    <col min="13" max="13" width="11.5703125" style="81"/>
    <col min="14" max="14" width="11.5703125" style="79"/>
  </cols>
  <sheetData>
    <row r="1" spans="1:14">
      <c r="A1" s="71" t="s">
        <v>17</v>
      </c>
      <c r="B1" s="72" t="s">
        <v>18</v>
      </c>
      <c r="C1" s="72" t="s">
        <v>19</v>
      </c>
      <c r="D1" s="72" t="s">
        <v>20</v>
      </c>
      <c r="E1" s="72" t="s">
        <v>21</v>
      </c>
      <c r="F1" s="72" t="s">
        <v>22</v>
      </c>
      <c r="G1" s="72" t="s">
        <v>7</v>
      </c>
      <c r="H1" s="73" t="s">
        <v>23</v>
      </c>
      <c r="I1" s="73" t="s">
        <v>24</v>
      </c>
      <c r="J1" s="73" t="s">
        <v>25</v>
      </c>
      <c r="K1" s="73" t="s">
        <v>26</v>
      </c>
      <c r="L1" s="73" t="s">
        <v>27</v>
      </c>
      <c r="M1" s="74" t="s">
        <v>28</v>
      </c>
      <c r="N1" s="73"/>
    </row>
    <row r="2" spans="1:14">
      <c r="A2" s="71"/>
      <c r="B2" s="72"/>
      <c r="C2" s="72" t="s">
        <v>85</v>
      </c>
      <c r="D2" s="72">
        <v>46617</v>
      </c>
      <c r="E2" s="72">
        <v>22733</v>
      </c>
      <c r="F2" s="72">
        <v>40193</v>
      </c>
      <c r="G2" s="72">
        <v>109543</v>
      </c>
      <c r="H2" s="49">
        <f>G2/G$2</f>
        <v>1</v>
      </c>
      <c r="I2" s="75">
        <v>0.42555891293829823</v>
      </c>
      <c r="J2" s="75">
        <v>0.36691527528002704</v>
      </c>
      <c r="K2" s="75">
        <v>0.20752581178167478</v>
      </c>
      <c r="L2" s="72">
        <f t="shared" ref="L2:L38" si="0">G2/251</f>
        <v>436.42629482071715</v>
      </c>
      <c r="M2" s="76">
        <f t="shared" ref="M2:M38" si="1">L2/5.2</f>
        <v>83.92813361936868</v>
      </c>
      <c r="N2" s="73"/>
    </row>
    <row r="3" spans="1:14">
      <c r="A3" s="71">
        <v>75</v>
      </c>
      <c r="B3" s="72" t="s">
        <v>63</v>
      </c>
      <c r="C3" s="72" t="s">
        <v>64</v>
      </c>
      <c r="D3" s="72">
        <v>10266</v>
      </c>
      <c r="E3" s="72">
        <v>1923</v>
      </c>
      <c r="F3" s="72">
        <v>8544</v>
      </c>
      <c r="G3" s="72">
        <f>SUM(D3:F3)</f>
        <v>20733</v>
      </c>
      <c r="H3" s="49">
        <f>G3/G$2</f>
        <v>0.18926814127785435</v>
      </c>
      <c r="I3" s="75">
        <f>D3/G3</f>
        <v>0.49515265518738244</v>
      </c>
      <c r="J3" s="75">
        <f>F3/G3</f>
        <v>0.41209665750253222</v>
      </c>
      <c r="K3" s="75">
        <f>E3/G3</f>
        <v>9.2750687310085372E-2</v>
      </c>
      <c r="L3" s="72">
        <f t="shared" si="0"/>
        <v>82.601593625498012</v>
      </c>
      <c r="M3" s="76">
        <f t="shared" si="1"/>
        <v>15.88492185105731</v>
      </c>
      <c r="N3" s="73"/>
    </row>
    <row r="4" spans="1:14">
      <c r="A4" s="71">
        <v>93</v>
      </c>
      <c r="B4" s="72" t="s">
        <v>63</v>
      </c>
      <c r="C4" s="72" t="s">
        <v>72</v>
      </c>
      <c r="D4" s="72">
        <v>3192</v>
      </c>
      <c r="E4" s="72">
        <v>473</v>
      </c>
      <c r="F4" s="72">
        <v>2313</v>
      </c>
      <c r="G4" s="72">
        <f>SUM(D4:F4)</f>
        <v>5978</v>
      </c>
      <c r="H4" s="49">
        <f>G4/G$2</f>
        <v>5.4572177135919227E-2</v>
      </c>
      <c r="I4" s="75">
        <f>D4/G4</f>
        <v>0.53395784543325531</v>
      </c>
      <c r="J4" s="75">
        <f>F4/G4</f>
        <v>0.38691870190699229</v>
      </c>
      <c r="K4" s="75">
        <f>E4/G4</f>
        <v>7.912345265975243E-2</v>
      </c>
      <c r="L4" s="72">
        <f t="shared" si="0"/>
        <v>23.816733067729082</v>
      </c>
      <c r="M4" s="76">
        <f t="shared" si="1"/>
        <v>4.5801409745632853</v>
      </c>
      <c r="N4" s="73"/>
    </row>
    <row r="5" spans="1:14">
      <c r="A5" s="71">
        <v>95</v>
      </c>
      <c r="B5" s="72" t="s">
        <v>63</v>
      </c>
      <c r="C5" s="72" t="s">
        <v>74</v>
      </c>
      <c r="D5" s="72">
        <v>2329</v>
      </c>
      <c r="E5" s="72">
        <v>538</v>
      </c>
      <c r="F5" s="72">
        <v>2679</v>
      </c>
      <c r="G5" s="72">
        <f>SUM(D5:F5)</f>
        <v>5546</v>
      </c>
      <c r="H5" s="49">
        <f>G5/G$2</f>
        <v>5.062852030709402E-2</v>
      </c>
      <c r="I5" s="75">
        <f>D5/G5</f>
        <v>0.41994230075730254</v>
      </c>
      <c r="J5" s="75">
        <f>F5/G5</f>
        <v>0.48305084745762711</v>
      </c>
      <c r="K5" s="75">
        <f>E5/G5</f>
        <v>9.7006851785070319E-2</v>
      </c>
      <c r="L5" s="72">
        <f t="shared" si="0"/>
        <v>22.095617529880478</v>
      </c>
      <c r="M5" s="76">
        <f t="shared" si="1"/>
        <v>4.249157217284707</v>
      </c>
      <c r="N5" s="73"/>
    </row>
    <row r="6" spans="1:14">
      <c r="A6" s="71">
        <v>69</v>
      </c>
      <c r="B6" s="72" t="s">
        <v>45</v>
      </c>
      <c r="C6" s="72" t="s">
        <v>61</v>
      </c>
      <c r="D6" s="72">
        <v>1765</v>
      </c>
      <c r="E6" s="72">
        <v>2124</v>
      </c>
      <c r="F6" s="72">
        <v>1504</v>
      </c>
      <c r="G6" s="72">
        <f>SUM(D6:F6)</f>
        <v>5393</v>
      </c>
      <c r="H6" s="49">
        <f>G6/G$2</f>
        <v>4.9231808513551759E-2</v>
      </c>
      <c r="I6" s="75">
        <f>D6/G6</f>
        <v>0.32727609864639345</v>
      </c>
      <c r="J6" s="75">
        <f>F6/G6</f>
        <v>0.27888002966808828</v>
      </c>
      <c r="K6" s="75">
        <f>E6/G6</f>
        <v>0.39384387168551827</v>
      </c>
      <c r="L6" s="72">
        <f t="shared" si="0"/>
        <v>21.486055776892432</v>
      </c>
      <c r="M6" s="76">
        <f t="shared" si="1"/>
        <v>4.1319338032485442</v>
      </c>
      <c r="N6" s="73"/>
    </row>
    <row r="7" spans="1:14">
      <c r="A7" s="71">
        <v>92</v>
      </c>
      <c r="B7" s="72" t="s">
        <v>63</v>
      </c>
      <c r="C7" s="72" t="s">
        <v>71</v>
      </c>
      <c r="D7" s="72">
        <v>1849</v>
      </c>
      <c r="E7" s="72">
        <v>577</v>
      </c>
      <c r="F7" s="72">
        <v>2623</v>
      </c>
      <c r="G7" s="72">
        <f>SUM(D7:F7)</f>
        <v>5049</v>
      </c>
      <c r="H7" s="49">
        <f>G7/G$2</f>
        <v>4.6091489186894645E-2</v>
      </c>
      <c r="I7" s="75">
        <f>D7/G7</f>
        <v>0.36621113091701329</v>
      </c>
      <c r="J7" s="75">
        <f>F7/G7</f>
        <v>0.51950881362646073</v>
      </c>
      <c r="K7" s="75">
        <f>E7/G7</f>
        <v>0.11428005545652604</v>
      </c>
      <c r="L7" s="72">
        <f t="shared" si="0"/>
        <v>20.115537848605577</v>
      </c>
      <c r="M7" s="76">
        <f t="shared" si="1"/>
        <v>3.8683726631933801</v>
      </c>
      <c r="N7" s="73"/>
    </row>
    <row r="8" spans="1:14">
      <c r="A8" s="71">
        <v>94</v>
      </c>
      <c r="B8" s="72" t="s">
        <v>63</v>
      </c>
      <c r="C8" s="72" t="s">
        <v>73</v>
      </c>
      <c r="D8" s="72">
        <v>2523</v>
      </c>
      <c r="E8" s="72">
        <v>521</v>
      </c>
      <c r="F8" s="72">
        <v>1657</v>
      </c>
      <c r="G8" s="72">
        <f>SUM(D8:F8)</f>
        <v>4701</v>
      </c>
      <c r="H8" s="49">
        <f>G8/G$2</f>
        <v>4.2914654519229892E-2</v>
      </c>
      <c r="I8" s="75">
        <f>D8/G8</f>
        <v>0.53669432035737075</v>
      </c>
      <c r="J8" s="75">
        <f>F8/G8</f>
        <v>0.3524781961284833</v>
      </c>
      <c r="K8" s="75">
        <f>E8/G8</f>
        <v>0.11082748351414592</v>
      </c>
      <c r="L8" s="72">
        <f t="shared" si="0"/>
        <v>18.729083665338646</v>
      </c>
      <c r="M8" s="76">
        <f t="shared" si="1"/>
        <v>3.60174685871897</v>
      </c>
      <c r="N8" s="73"/>
    </row>
    <row r="9" spans="1:14">
      <c r="A9" s="71">
        <v>13</v>
      </c>
      <c r="B9" s="72" t="s">
        <v>30</v>
      </c>
      <c r="C9" s="72" t="s">
        <v>32</v>
      </c>
      <c r="D9" s="72">
        <v>1467</v>
      </c>
      <c r="E9" s="72">
        <v>871</v>
      </c>
      <c r="F9" s="72">
        <v>2208</v>
      </c>
      <c r="G9" s="72">
        <f>SUM(D9:F9)</f>
        <v>4546</v>
      </c>
      <c r="H9" s="49">
        <f>G9/G$2</f>
        <v>4.149968505518381E-2</v>
      </c>
      <c r="I9" s="75">
        <f>D9/G9</f>
        <v>0.32270127584689839</v>
      </c>
      <c r="J9" s="75">
        <f>F9/G9</f>
        <v>0.4857017157941047</v>
      </c>
      <c r="K9" s="75">
        <f>E9/G9</f>
        <v>0.19159700835899693</v>
      </c>
      <c r="L9" s="72">
        <f t="shared" si="0"/>
        <v>18.111553784860558</v>
      </c>
      <c r="M9" s="76">
        <f t="shared" si="1"/>
        <v>3.4829911124731843</v>
      </c>
      <c r="N9" s="73"/>
    </row>
    <row r="10" spans="1:14">
      <c r="A10" s="71">
        <v>91</v>
      </c>
      <c r="B10" s="72" t="s">
        <v>63</v>
      </c>
      <c r="C10" s="72" t="s">
        <v>70</v>
      </c>
      <c r="D10" s="72">
        <v>1695</v>
      </c>
      <c r="E10" s="72">
        <v>906</v>
      </c>
      <c r="F10" s="72">
        <v>1914</v>
      </c>
      <c r="G10" s="72">
        <f>SUM(D10:F10)</f>
        <v>4515</v>
      </c>
      <c r="H10" s="49">
        <f>G10/G$2</f>
        <v>4.1216691162374593E-2</v>
      </c>
      <c r="I10" s="75">
        <f>D10/G10</f>
        <v>0.37541528239202659</v>
      </c>
      <c r="J10" s="75">
        <f>F10/G10</f>
        <v>0.42392026578073089</v>
      </c>
      <c r="K10" s="75">
        <f>E10/G10</f>
        <v>0.20066445182724252</v>
      </c>
      <c r="L10" s="72">
        <f t="shared" si="0"/>
        <v>17.988047808764939</v>
      </c>
      <c r="M10" s="76">
        <f t="shared" si="1"/>
        <v>3.4592399632240265</v>
      </c>
      <c r="N10" s="73"/>
    </row>
    <row r="11" spans="1:14">
      <c r="A11" s="71">
        <v>78</v>
      </c>
      <c r="B11" s="72" t="s">
        <v>63</v>
      </c>
      <c r="C11" s="72" t="s">
        <v>67</v>
      </c>
      <c r="D11" s="72">
        <v>1879</v>
      </c>
      <c r="E11" s="72">
        <v>586</v>
      </c>
      <c r="F11" s="72">
        <v>1552</v>
      </c>
      <c r="G11" s="72">
        <f>SUM(D11:F11)</f>
        <v>4017</v>
      </c>
      <c r="H11" s="49">
        <f>G11/G$2</f>
        <v>3.6670531206923311E-2</v>
      </c>
      <c r="I11" s="75">
        <f>D11/G11</f>
        <v>0.46776201145133184</v>
      </c>
      <c r="J11" s="75">
        <f>F11/G11</f>
        <v>0.3863579785909883</v>
      </c>
      <c r="K11" s="75">
        <f>E11/G11</f>
        <v>0.14588000995767986</v>
      </c>
      <c r="L11" s="72">
        <f t="shared" si="0"/>
        <v>16.003984063745019</v>
      </c>
      <c r="M11" s="76">
        <f t="shared" si="1"/>
        <v>3.0776892430278884</v>
      </c>
      <c r="N11" s="73"/>
    </row>
    <row r="12" spans="1:14">
      <c r="A12" s="71">
        <v>44</v>
      </c>
      <c r="B12" s="72" t="s">
        <v>47</v>
      </c>
      <c r="C12" s="72" t="s">
        <v>48</v>
      </c>
      <c r="D12" s="72">
        <v>1988</v>
      </c>
      <c r="E12" s="72">
        <v>587</v>
      </c>
      <c r="F12" s="72">
        <v>1299</v>
      </c>
      <c r="G12" s="72">
        <f>SUM(D12:F12)</f>
        <v>3874</v>
      </c>
      <c r="H12" s="49">
        <f>G12/G$2</f>
        <v>3.5365107765900149E-2</v>
      </c>
      <c r="I12" s="75">
        <f>D12/G12</f>
        <v>0.51316468766133194</v>
      </c>
      <c r="J12" s="75">
        <f>F12/G12</f>
        <v>0.33531233866804339</v>
      </c>
      <c r="K12" s="75">
        <f>E12/G12</f>
        <v>0.15152297367062467</v>
      </c>
      <c r="L12" s="72">
        <f t="shared" si="0"/>
        <v>15.434262948207172</v>
      </c>
      <c r="M12" s="76">
        <f t="shared" si="1"/>
        <v>2.9681274900398407</v>
      </c>
      <c r="N12" s="73"/>
    </row>
    <row r="13" spans="1:14">
      <c r="A13" s="71">
        <v>57</v>
      </c>
      <c r="B13" s="72" t="s">
        <v>52</v>
      </c>
      <c r="C13" s="72" t="s">
        <v>54</v>
      </c>
      <c r="D13" s="72">
        <v>504</v>
      </c>
      <c r="E13" s="72">
        <v>2018</v>
      </c>
      <c r="F13" s="72">
        <v>1012</v>
      </c>
      <c r="G13" s="72">
        <f>SUM(D13:F13)</f>
        <v>3534</v>
      </c>
      <c r="H13" s="49">
        <f>G13/G$2</f>
        <v>3.2261303780250675E-2</v>
      </c>
      <c r="I13" s="75">
        <f>D13/G13</f>
        <v>0.14261460101867574</v>
      </c>
      <c r="J13" s="75">
        <f>F13/G13</f>
        <v>0.28636106395019806</v>
      </c>
      <c r="K13" s="75">
        <f>E13/G13</f>
        <v>0.57102433503112615</v>
      </c>
      <c r="L13" s="72">
        <f t="shared" si="0"/>
        <v>14.079681274900398</v>
      </c>
      <c r="M13" s="76">
        <f t="shared" si="1"/>
        <v>2.7076310144039226</v>
      </c>
      <c r="N13" s="73"/>
    </row>
    <row r="14" spans="1:14">
      <c r="A14" s="71">
        <v>59</v>
      </c>
      <c r="B14" s="72" t="s">
        <v>55</v>
      </c>
      <c r="C14" s="72" t="s">
        <v>56</v>
      </c>
      <c r="D14" s="72">
        <v>1099</v>
      </c>
      <c r="E14" s="72">
        <v>452</v>
      </c>
      <c r="F14" s="72">
        <v>1655</v>
      </c>
      <c r="G14" s="72">
        <f>SUM(D14:F14)</f>
        <v>3206</v>
      </c>
      <c r="H14" s="49">
        <f>G14/G$2</f>
        <v>2.926704581762413E-2</v>
      </c>
      <c r="I14" s="75">
        <f>D14/G14</f>
        <v>0.34279475982532753</v>
      </c>
      <c r="J14" s="75">
        <f>F14/G14</f>
        <v>0.51621958827198999</v>
      </c>
      <c r="K14" s="75">
        <f>E14/G14</f>
        <v>0.14098565190268247</v>
      </c>
      <c r="L14" s="72">
        <f t="shared" si="0"/>
        <v>12.772908366533864</v>
      </c>
      <c r="M14" s="76">
        <f t="shared" si="1"/>
        <v>2.4563285320257431</v>
      </c>
      <c r="N14" s="73"/>
    </row>
    <row r="15" spans="1:14">
      <c r="A15" s="71">
        <v>31</v>
      </c>
      <c r="B15" s="72" t="s">
        <v>38</v>
      </c>
      <c r="C15" s="72" t="s">
        <v>39</v>
      </c>
      <c r="D15" s="72">
        <v>1101</v>
      </c>
      <c r="E15" s="72">
        <v>1124</v>
      </c>
      <c r="F15" s="72">
        <v>971</v>
      </c>
      <c r="G15" s="72">
        <f>SUM(D15:F15)</f>
        <v>3196</v>
      </c>
      <c r="H15" s="49">
        <f>G15/G$2</f>
        <v>2.9175757465105027E-2</v>
      </c>
      <c r="I15" s="75">
        <f>D15/G15</f>
        <v>0.34449311639549435</v>
      </c>
      <c r="J15" s="75">
        <f>F15/G15</f>
        <v>0.30381727158948685</v>
      </c>
      <c r="K15" s="75">
        <f>E15/G15</f>
        <v>0.35168961201501875</v>
      </c>
      <c r="L15" s="72">
        <f t="shared" si="0"/>
        <v>12.733067729083665</v>
      </c>
      <c r="M15" s="76">
        <f t="shared" si="1"/>
        <v>2.4486668709776276</v>
      </c>
      <c r="N15" s="73"/>
    </row>
    <row r="16" spans="1:14">
      <c r="A16" s="71">
        <v>77</v>
      </c>
      <c r="B16" s="72" t="s">
        <v>63</v>
      </c>
      <c r="C16" s="72" t="s">
        <v>66</v>
      </c>
      <c r="D16" s="72">
        <v>1631</v>
      </c>
      <c r="E16" s="72">
        <v>213</v>
      </c>
      <c r="F16" s="72">
        <v>1190</v>
      </c>
      <c r="G16" s="72">
        <f>SUM(D16:F16)</f>
        <v>3034</v>
      </c>
      <c r="H16" s="49">
        <f>G16/G$2</f>
        <v>2.7696886154295573E-2</v>
      </c>
      <c r="I16" s="75">
        <f>D16/G16</f>
        <v>0.53757415952537901</v>
      </c>
      <c r="J16" s="75">
        <f>F16/G16</f>
        <v>0.3922214897824654</v>
      </c>
      <c r="K16" s="75">
        <f>E16/G16</f>
        <v>7.0204350692155568E-2</v>
      </c>
      <c r="L16" s="72">
        <f t="shared" si="0"/>
        <v>12.087649402390438</v>
      </c>
      <c r="M16" s="76">
        <f t="shared" si="1"/>
        <v>2.324547961998161</v>
      </c>
      <c r="N16" s="73"/>
    </row>
    <row r="17" spans="1:14">
      <c r="A17" s="71">
        <v>38</v>
      </c>
      <c r="B17" s="72" t="s">
        <v>45</v>
      </c>
      <c r="C17" s="72" t="s">
        <v>46</v>
      </c>
      <c r="D17" s="72">
        <v>797</v>
      </c>
      <c r="E17" s="77">
        <v>1080</v>
      </c>
      <c r="F17" s="77">
        <v>1084</v>
      </c>
      <c r="G17" s="72">
        <f>SUM(D17:F17)</f>
        <v>2961</v>
      </c>
      <c r="H17" s="49">
        <f>G17/G$2</f>
        <v>2.7030481180906129E-2</v>
      </c>
      <c r="I17" s="75">
        <f>D17/G17</f>
        <v>0.26916582235731173</v>
      </c>
      <c r="J17" s="75">
        <f>F17/G17</f>
        <v>0.36609253630530225</v>
      </c>
      <c r="K17" s="75">
        <f>E17/G17</f>
        <v>0.36474164133738601</v>
      </c>
      <c r="L17" s="72">
        <f t="shared" si="0"/>
        <v>11.796812749003983</v>
      </c>
      <c r="M17" s="76">
        <f t="shared" si="1"/>
        <v>2.2686178363469196</v>
      </c>
      <c r="N17" s="73"/>
    </row>
    <row r="18" spans="1:14">
      <c r="A18" s="71">
        <v>33</v>
      </c>
      <c r="B18" s="72" t="s">
        <v>40</v>
      </c>
      <c r="C18" s="72" t="s">
        <v>41</v>
      </c>
      <c r="D18" s="72">
        <v>1221</v>
      </c>
      <c r="E18" s="72">
        <v>887</v>
      </c>
      <c r="F18" s="72">
        <v>751</v>
      </c>
      <c r="G18" s="72">
        <f>SUM(D18:F18)</f>
        <v>2859</v>
      </c>
      <c r="H18" s="49">
        <f>G18/G$2</f>
        <v>2.6099339985211287E-2</v>
      </c>
      <c r="I18" s="75">
        <f>D18/G18</f>
        <v>0.42707240293809023</v>
      </c>
      <c r="J18" s="75">
        <f>F18/G18</f>
        <v>0.2626792584819867</v>
      </c>
      <c r="K18" s="75">
        <f>E18/G18</f>
        <v>0.31024833857992307</v>
      </c>
      <c r="L18" s="72">
        <f t="shared" si="0"/>
        <v>11.390438247011952</v>
      </c>
      <c r="M18" s="76">
        <f t="shared" si="1"/>
        <v>2.1904688936561447</v>
      </c>
      <c r="N18" s="73"/>
    </row>
    <row r="19" spans="1:14">
      <c r="A19" s="71">
        <v>67</v>
      </c>
      <c r="B19" s="72" t="s">
        <v>52</v>
      </c>
      <c r="C19" s="72" t="s">
        <v>59</v>
      </c>
      <c r="D19" s="72">
        <v>753</v>
      </c>
      <c r="E19" s="72">
        <v>926</v>
      </c>
      <c r="F19" s="72">
        <v>881</v>
      </c>
      <c r="G19" s="72">
        <f>SUM(D19:F19)</f>
        <v>2560</v>
      </c>
      <c r="H19" s="49">
        <f>G19/G$2</f>
        <v>2.3369818244890133E-2</v>
      </c>
      <c r="I19" s="75">
        <f>D19/G19</f>
        <v>0.29414062499999999</v>
      </c>
      <c r="J19" s="75">
        <f>F19/G19</f>
        <v>0.34414062499999998</v>
      </c>
      <c r="K19" s="75">
        <f>E19/G19</f>
        <v>0.36171874999999998</v>
      </c>
      <c r="L19" s="72">
        <f t="shared" si="0"/>
        <v>10.199203187250996</v>
      </c>
      <c r="M19" s="76">
        <f t="shared" si="1"/>
        <v>1.9613852283174991</v>
      </c>
      <c r="N19" s="73"/>
    </row>
    <row r="20" spans="1:14">
      <c r="A20" s="71">
        <v>45</v>
      </c>
      <c r="B20" s="72" t="s">
        <v>49</v>
      </c>
      <c r="C20" s="72" t="s">
        <v>50</v>
      </c>
      <c r="D20" s="72">
        <v>1271</v>
      </c>
      <c r="E20" s="72">
        <v>415</v>
      </c>
      <c r="F20" s="72">
        <v>644</v>
      </c>
      <c r="G20" s="72">
        <f>SUM(D20:F20)</f>
        <v>2330</v>
      </c>
      <c r="H20" s="49">
        <f>G20/G$2</f>
        <v>2.1270186136950787E-2</v>
      </c>
      <c r="I20" s="75">
        <f>D20/G20</f>
        <v>0.54549356223175971</v>
      </c>
      <c r="J20" s="75">
        <f>F20/G20</f>
        <v>0.27639484978540774</v>
      </c>
      <c r="K20" s="75">
        <f>E20/G20</f>
        <v>0.17811158798283261</v>
      </c>
      <c r="L20" s="72">
        <f t="shared" si="0"/>
        <v>9.282868525896415</v>
      </c>
      <c r="M20" s="76">
        <f t="shared" si="1"/>
        <v>1.7851670242108491</v>
      </c>
      <c r="N20" s="73"/>
    </row>
    <row r="21" spans="1:14">
      <c r="A21" s="71">
        <v>973</v>
      </c>
      <c r="B21" s="72" t="s">
        <v>79</v>
      </c>
      <c r="C21" s="72" t="s">
        <v>80</v>
      </c>
      <c r="D21" s="72">
        <v>2100</v>
      </c>
      <c r="E21" s="72">
        <v>148</v>
      </c>
      <c r="F21" s="72">
        <v>0</v>
      </c>
      <c r="G21" s="72">
        <f>SUM(D21:F21)</f>
        <v>2248</v>
      </c>
      <c r="H21" s="49">
        <f>G21/G$2</f>
        <v>2.052162164629415E-2</v>
      </c>
      <c r="I21" s="75">
        <f>D21/G21</f>
        <v>0.9341637010676157</v>
      </c>
      <c r="J21" s="75">
        <f>F21/G21</f>
        <v>0</v>
      </c>
      <c r="K21" s="75">
        <f>E21/G21</f>
        <v>6.5836298932384338E-2</v>
      </c>
      <c r="L21" s="72">
        <f t="shared" si="0"/>
        <v>8.95617529880478</v>
      </c>
      <c r="M21" s="76">
        <f t="shared" si="1"/>
        <v>1.7223414036163038</v>
      </c>
      <c r="N21" s="73"/>
    </row>
    <row r="22" spans="1:14">
      <c r="A22" s="71">
        <v>35</v>
      </c>
      <c r="B22" s="72" t="s">
        <v>43</v>
      </c>
      <c r="C22" s="72" t="s">
        <v>44</v>
      </c>
      <c r="D22" s="72">
        <v>752</v>
      </c>
      <c r="E22" s="72">
        <v>855</v>
      </c>
      <c r="F22" s="72">
        <v>628</v>
      </c>
      <c r="G22" s="72">
        <f>SUM(D22:F22)</f>
        <v>2235</v>
      </c>
      <c r="H22" s="49">
        <f>G22/G$2</f>
        <v>2.0402946788019318E-2</v>
      </c>
      <c r="I22" s="75">
        <f>D22/G22</f>
        <v>0.33646532438478749</v>
      </c>
      <c r="J22" s="75">
        <f>F22/G22</f>
        <v>0.28098434004474271</v>
      </c>
      <c r="K22" s="75">
        <f>E22/G22</f>
        <v>0.3825503355704698</v>
      </c>
      <c r="L22" s="72">
        <f t="shared" si="0"/>
        <v>8.904382470119522</v>
      </c>
      <c r="M22" s="76">
        <f t="shared" si="1"/>
        <v>1.7123812442537543</v>
      </c>
      <c r="N22" s="73"/>
    </row>
    <row r="23" spans="1:14">
      <c r="A23" s="71">
        <v>34</v>
      </c>
      <c r="B23" s="72" t="s">
        <v>38</v>
      </c>
      <c r="C23" s="72" t="s">
        <v>42</v>
      </c>
      <c r="D23" s="72">
        <v>677</v>
      </c>
      <c r="E23" s="72">
        <v>682</v>
      </c>
      <c r="F23" s="72">
        <v>448</v>
      </c>
      <c r="G23" s="72">
        <f>SUM(D23:F23)</f>
        <v>1807</v>
      </c>
      <c r="H23" s="49">
        <f>G23/G$2</f>
        <v>1.6495805300201748E-2</v>
      </c>
      <c r="I23" s="75">
        <f>D23/G23</f>
        <v>0.37465412285556171</v>
      </c>
      <c r="J23" s="75">
        <f>F23/G23</f>
        <v>0.24792473713337024</v>
      </c>
      <c r="K23" s="75">
        <f>E23/G23</f>
        <v>0.37742114001106808</v>
      </c>
      <c r="L23" s="72">
        <f t="shared" si="0"/>
        <v>7.1992031872509958</v>
      </c>
      <c r="M23" s="76">
        <f t="shared" si="1"/>
        <v>1.3844621513944222</v>
      </c>
      <c r="N23" s="73"/>
    </row>
    <row r="24" spans="1:14">
      <c r="A24" s="71">
        <v>60</v>
      </c>
      <c r="B24" s="72" t="s">
        <v>55</v>
      </c>
      <c r="C24" s="72" t="s">
        <v>57</v>
      </c>
      <c r="D24" s="72">
        <v>802</v>
      </c>
      <c r="E24" s="72">
        <v>424</v>
      </c>
      <c r="F24" s="72">
        <v>530</v>
      </c>
      <c r="G24" s="72">
        <f>SUM(D24:F24)</f>
        <v>1756</v>
      </c>
      <c r="H24" s="49">
        <f>G24/G$2</f>
        <v>1.6030234702354328E-2</v>
      </c>
      <c r="I24" s="75">
        <f>D24/G24</f>
        <v>0.45671981776765375</v>
      </c>
      <c r="J24" s="75">
        <f>F24/G24</f>
        <v>0.30182232346241455</v>
      </c>
      <c r="K24" s="75">
        <f>E24/G24</f>
        <v>0.24145785876993167</v>
      </c>
      <c r="L24" s="72">
        <f t="shared" si="0"/>
        <v>6.9960159362549801</v>
      </c>
      <c r="M24" s="76">
        <f t="shared" si="1"/>
        <v>1.3453876800490345</v>
      </c>
      <c r="N24" s="73"/>
    </row>
    <row r="25" spans="1:14">
      <c r="A25" s="71" t="s">
        <v>29</v>
      </c>
      <c r="B25" s="72" t="s">
        <v>30</v>
      </c>
      <c r="C25" s="72" t="s">
        <v>31</v>
      </c>
      <c r="D25" s="72">
        <v>598</v>
      </c>
      <c r="E25" s="72">
        <v>513</v>
      </c>
      <c r="F25" s="72">
        <v>541</v>
      </c>
      <c r="G25" s="72">
        <f>SUM(D25:F25)</f>
        <v>1652</v>
      </c>
      <c r="H25" s="49">
        <f>G25/G$2</f>
        <v>1.5080835836155665E-2</v>
      </c>
      <c r="I25" s="75">
        <f>D25/G25</f>
        <v>0.36198547215496368</v>
      </c>
      <c r="J25" s="75">
        <f>F25/G25</f>
        <v>0.32748184019370458</v>
      </c>
      <c r="K25" s="75">
        <f>E25/G25</f>
        <v>0.31053268765133174</v>
      </c>
      <c r="L25" s="72">
        <f t="shared" si="0"/>
        <v>6.5816733067729087</v>
      </c>
      <c r="M25" s="76">
        <f t="shared" si="1"/>
        <v>1.2657064051486362</v>
      </c>
      <c r="N25" s="73"/>
    </row>
    <row r="26" spans="1:14">
      <c r="A26" s="71">
        <v>63</v>
      </c>
      <c r="B26" s="72" t="s">
        <v>45</v>
      </c>
      <c r="C26" s="72" t="s">
        <v>58</v>
      </c>
      <c r="D26" s="72">
        <v>279</v>
      </c>
      <c r="E26" s="72">
        <v>702</v>
      </c>
      <c r="F26" s="72">
        <v>361</v>
      </c>
      <c r="G26" s="72">
        <f>SUM(D26:F26)</f>
        <v>1342</v>
      </c>
      <c r="H26" s="49">
        <f>G26/G$2</f>
        <v>1.22508969080635E-2</v>
      </c>
      <c r="I26" s="75">
        <f>D26/G26</f>
        <v>0.20789865871833085</v>
      </c>
      <c r="J26" s="75">
        <f>F26/G26</f>
        <v>0.26900149031296572</v>
      </c>
      <c r="K26" s="75">
        <f>E26/G26</f>
        <v>0.52309985096870337</v>
      </c>
      <c r="L26" s="72">
        <f t="shared" si="0"/>
        <v>5.3466135458167328</v>
      </c>
      <c r="M26" s="76">
        <f t="shared" si="1"/>
        <v>1.028194912657064</v>
      </c>
      <c r="N26" s="73"/>
    </row>
    <row r="27" spans="1:14">
      <c r="A27" s="71">
        <v>14</v>
      </c>
      <c r="B27" s="72" t="s">
        <v>33</v>
      </c>
      <c r="C27" s="72" t="s">
        <v>34</v>
      </c>
      <c r="D27" s="72">
        <v>381</v>
      </c>
      <c r="E27" s="72">
        <v>443</v>
      </c>
      <c r="F27" s="72">
        <v>465</v>
      </c>
      <c r="G27" s="72">
        <f>SUM(D27:F27)</f>
        <v>1289</v>
      </c>
      <c r="H27" s="49">
        <f>G27/G$2</f>
        <v>1.1767068639712259E-2</v>
      </c>
      <c r="I27" s="75">
        <f>D27/G27</f>
        <v>0.29557796741660203</v>
      </c>
      <c r="J27" s="75">
        <f>F27/G27</f>
        <v>0.36074476338246703</v>
      </c>
      <c r="K27" s="75">
        <f>E27/G27</f>
        <v>0.34367726920093095</v>
      </c>
      <c r="L27" s="72">
        <f t="shared" si="0"/>
        <v>5.1354581673306772</v>
      </c>
      <c r="M27" s="76">
        <f t="shared" si="1"/>
        <v>0.9875881091020533</v>
      </c>
      <c r="N27" s="73"/>
    </row>
    <row r="28" spans="1:14">
      <c r="A28" s="71">
        <v>49</v>
      </c>
      <c r="B28" s="72" t="s">
        <v>47</v>
      </c>
      <c r="C28" s="72" t="s">
        <v>51</v>
      </c>
      <c r="D28" s="72">
        <v>452</v>
      </c>
      <c r="E28" s="72">
        <v>412</v>
      </c>
      <c r="F28" s="72">
        <v>356</v>
      </c>
      <c r="G28" s="72">
        <f>SUM(D28:F28)</f>
        <v>1220</v>
      </c>
      <c r="H28" s="49">
        <f>G28/G$2</f>
        <v>1.1137179007330454E-2</v>
      </c>
      <c r="I28" s="75">
        <f>D28/G28</f>
        <v>0.37049180327868853</v>
      </c>
      <c r="J28" s="75">
        <f>F28/G28</f>
        <v>0.29180327868852457</v>
      </c>
      <c r="K28" s="75">
        <f>E28/G28</f>
        <v>0.3377049180327869</v>
      </c>
      <c r="L28" s="72">
        <f t="shared" si="0"/>
        <v>4.8605577689243029</v>
      </c>
      <c r="M28" s="76">
        <f t="shared" si="1"/>
        <v>0.93472264787005821</v>
      </c>
      <c r="N28" s="73"/>
    </row>
    <row r="29" spans="1:14">
      <c r="A29" s="71">
        <v>51</v>
      </c>
      <c r="B29" s="72" t="s">
        <v>52</v>
      </c>
      <c r="C29" s="72" t="s">
        <v>53</v>
      </c>
      <c r="D29" s="72">
        <v>394</v>
      </c>
      <c r="E29" s="72">
        <v>320</v>
      </c>
      <c r="F29" s="72">
        <v>447</v>
      </c>
      <c r="G29" s="72">
        <f>SUM(D29:F29)</f>
        <v>1161</v>
      </c>
      <c r="H29" s="49">
        <f>G29/G$2</f>
        <v>1.0598577727467752E-2</v>
      </c>
      <c r="I29" s="75">
        <f>D29/G29</f>
        <v>0.33936261843238585</v>
      </c>
      <c r="J29" s="75">
        <f>F29/G29</f>
        <v>0.38501291989664083</v>
      </c>
      <c r="K29" s="75">
        <f>E29/G29</f>
        <v>0.27562446167097332</v>
      </c>
      <c r="L29" s="72">
        <f t="shared" si="0"/>
        <v>4.6254980079681278</v>
      </c>
      <c r="M29" s="76">
        <f t="shared" si="1"/>
        <v>0.88951884768617839</v>
      </c>
      <c r="N29" s="73"/>
    </row>
    <row r="30" spans="1:14">
      <c r="A30" s="71">
        <v>76</v>
      </c>
      <c r="B30" s="72" t="s">
        <v>33</v>
      </c>
      <c r="C30" s="72" t="s">
        <v>65</v>
      </c>
      <c r="D30" s="72">
        <v>574</v>
      </c>
      <c r="E30" s="72">
        <v>21</v>
      </c>
      <c r="F30" s="72">
        <v>539</v>
      </c>
      <c r="G30" s="72">
        <f>SUM(D30:F30)</f>
        <v>1134</v>
      </c>
      <c r="H30" s="49">
        <f>G30/G$2</f>
        <v>1.0352099175666176E-2</v>
      </c>
      <c r="I30" s="75">
        <f>D30/G30</f>
        <v>0.50617283950617287</v>
      </c>
      <c r="J30" s="75">
        <f>F30/G30</f>
        <v>0.47530864197530864</v>
      </c>
      <c r="K30" s="75">
        <f>E30/G30</f>
        <v>1.8518518518518517E-2</v>
      </c>
      <c r="L30" s="72">
        <f t="shared" si="0"/>
        <v>4.5179282868525901</v>
      </c>
      <c r="M30" s="76">
        <f t="shared" si="1"/>
        <v>0.8688323628562673</v>
      </c>
      <c r="N30" s="73"/>
    </row>
    <row r="31" spans="1:14">
      <c r="A31" s="71">
        <v>86</v>
      </c>
      <c r="B31" s="72" t="s">
        <v>40</v>
      </c>
      <c r="C31" s="72" t="s">
        <v>68</v>
      </c>
      <c r="D31" s="72">
        <v>437</v>
      </c>
      <c r="E31" s="72">
        <v>245</v>
      </c>
      <c r="F31" s="72">
        <v>375</v>
      </c>
      <c r="G31" s="72">
        <f>SUM(D31:F31)</f>
        <v>1057</v>
      </c>
      <c r="H31" s="49">
        <f>G31/G$2</f>
        <v>9.6491788612690903E-3</v>
      </c>
      <c r="I31" s="75">
        <f>D31/G31</f>
        <v>0.41343424787133398</v>
      </c>
      <c r="J31" s="75">
        <f>F31/G31</f>
        <v>0.35477767265846738</v>
      </c>
      <c r="K31" s="75">
        <f>E31/G31</f>
        <v>0.23178807947019867</v>
      </c>
      <c r="L31" s="72">
        <f t="shared" si="0"/>
        <v>4.2111553784860556</v>
      </c>
      <c r="M31" s="76">
        <f t="shared" si="1"/>
        <v>0.80983757278577995</v>
      </c>
      <c r="N31" s="73"/>
    </row>
    <row r="32" spans="1:14">
      <c r="A32" s="71">
        <v>25</v>
      </c>
      <c r="B32" s="72" t="s">
        <v>35</v>
      </c>
      <c r="C32" s="72" t="s">
        <v>37</v>
      </c>
      <c r="D32" s="72">
        <v>265</v>
      </c>
      <c r="E32" s="72">
        <v>280</v>
      </c>
      <c r="F32" s="72">
        <v>328</v>
      </c>
      <c r="G32" s="72">
        <f>SUM(D32:F32)</f>
        <v>873</v>
      </c>
      <c r="H32" s="49">
        <f>G32/G$2</f>
        <v>7.9694731749176129E-3</v>
      </c>
      <c r="I32" s="75">
        <f>D32/G32</f>
        <v>0.30355097365406641</v>
      </c>
      <c r="J32" s="75">
        <f>F32/G32</f>
        <v>0.37571592210767468</v>
      </c>
      <c r="K32" s="75">
        <f>E32/G32</f>
        <v>0.3207331042382589</v>
      </c>
      <c r="L32" s="72">
        <f t="shared" si="0"/>
        <v>3.4780876494023905</v>
      </c>
      <c r="M32" s="76">
        <f t="shared" si="1"/>
        <v>0.66886300950045963</v>
      </c>
      <c r="N32" s="73"/>
    </row>
    <row r="33" spans="1:14">
      <c r="A33" s="71">
        <v>976</v>
      </c>
      <c r="B33" s="72" t="s">
        <v>83</v>
      </c>
      <c r="C33" s="72" t="s">
        <v>84</v>
      </c>
      <c r="D33" s="72">
        <v>587</v>
      </c>
      <c r="E33" s="72">
        <v>268</v>
      </c>
      <c r="F33" s="72">
        <v>0</v>
      </c>
      <c r="G33" s="72">
        <f>SUM(D33:F33)</f>
        <v>855</v>
      </c>
      <c r="H33" s="49">
        <f>G33/G$2</f>
        <v>7.8051541403832284E-3</v>
      </c>
      <c r="I33" s="75">
        <f>D33/G33</f>
        <v>0.68654970760233913</v>
      </c>
      <c r="J33" s="75">
        <f>F33/G33</f>
        <v>0</v>
      </c>
      <c r="K33" s="75">
        <f>E33/G33</f>
        <v>0.31345029239766081</v>
      </c>
      <c r="L33" s="72">
        <f t="shared" si="0"/>
        <v>3.406374501992032</v>
      </c>
      <c r="M33" s="76">
        <f t="shared" si="1"/>
        <v>0.65507201961385231</v>
      </c>
      <c r="N33" s="73"/>
    </row>
    <row r="34" spans="1:14">
      <c r="A34" s="71">
        <v>68</v>
      </c>
      <c r="B34" s="72" t="s">
        <v>52</v>
      </c>
      <c r="C34" s="72" t="s">
        <v>60</v>
      </c>
      <c r="D34" s="72">
        <v>163</v>
      </c>
      <c r="E34" s="72">
        <v>521</v>
      </c>
      <c r="F34" s="72">
        <v>152</v>
      </c>
      <c r="G34" s="72">
        <f>SUM(D34:F34)</f>
        <v>836</v>
      </c>
      <c r="H34" s="49">
        <f>G34/G$2</f>
        <v>7.6317062705969349E-3</v>
      </c>
      <c r="I34" s="75">
        <f>D34/G34</f>
        <v>0.19497607655502391</v>
      </c>
      <c r="J34" s="75">
        <f>F34/G34</f>
        <v>0.18181818181818182</v>
      </c>
      <c r="K34" s="75">
        <f>E34/G34</f>
        <v>0.62320574162679421</v>
      </c>
      <c r="L34" s="72">
        <f t="shared" si="0"/>
        <v>3.3306772908366535</v>
      </c>
      <c r="M34" s="76">
        <f t="shared" si="1"/>
        <v>0.64051486362243337</v>
      </c>
      <c r="N34" s="73"/>
    </row>
    <row r="35" spans="1:14">
      <c r="A35" s="71">
        <v>21</v>
      </c>
      <c r="B35" s="72" t="s">
        <v>35</v>
      </c>
      <c r="C35" s="72" t="s">
        <v>36</v>
      </c>
      <c r="D35" s="72">
        <v>305</v>
      </c>
      <c r="E35" s="72">
        <v>206</v>
      </c>
      <c r="F35" s="72">
        <v>302</v>
      </c>
      <c r="G35" s="72">
        <f>SUM(D35:F35)</f>
        <v>813</v>
      </c>
      <c r="H35" s="49">
        <f>G35/G$2</f>
        <v>7.421743059803E-3</v>
      </c>
      <c r="I35" s="75">
        <f>D35/G35</f>
        <v>0.3751537515375154</v>
      </c>
      <c r="J35" s="75">
        <f>F35/G35</f>
        <v>0.37146371463714639</v>
      </c>
      <c r="K35" s="75">
        <f>E35/G35</f>
        <v>0.25338253382533826</v>
      </c>
      <c r="L35" s="72">
        <f t="shared" si="0"/>
        <v>3.239043824701195</v>
      </c>
      <c r="M35" s="76">
        <f t="shared" si="1"/>
        <v>0.6228930432117683</v>
      </c>
      <c r="N35" s="73"/>
    </row>
    <row r="36" spans="1:14">
      <c r="A36" s="71">
        <v>87</v>
      </c>
      <c r="B36" s="72" t="s">
        <v>40</v>
      </c>
      <c r="C36" s="72" t="s">
        <v>69</v>
      </c>
      <c r="D36" s="72">
        <v>196</v>
      </c>
      <c r="E36" s="72">
        <v>141</v>
      </c>
      <c r="F36" s="72">
        <v>171</v>
      </c>
      <c r="G36" s="72">
        <f>SUM(D36:F36)</f>
        <v>508</v>
      </c>
      <c r="H36" s="49">
        <f>G36/G$2</f>
        <v>4.6374483079703859E-3</v>
      </c>
      <c r="I36" s="75">
        <f>D36/G36</f>
        <v>0.38582677165354329</v>
      </c>
      <c r="J36" s="75">
        <f>F36/G36</f>
        <v>0.33661417322834647</v>
      </c>
      <c r="K36" s="75">
        <f>E36/G36</f>
        <v>0.27755905511811024</v>
      </c>
      <c r="L36" s="72">
        <f t="shared" si="0"/>
        <v>2.0239043824701195</v>
      </c>
      <c r="M36" s="76">
        <f t="shared" si="1"/>
        <v>0.38921238124425372</v>
      </c>
      <c r="N36" s="73"/>
    </row>
    <row r="37" spans="1:14">
      <c r="A37" s="71">
        <v>71</v>
      </c>
      <c r="B37" s="72" t="s">
        <v>35</v>
      </c>
      <c r="C37" s="72" t="s">
        <v>62</v>
      </c>
      <c r="D37" s="72">
        <v>50</v>
      </c>
      <c r="E37" s="72">
        <v>228</v>
      </c>
      <c r="F37" s="72">
        <v>69</v>
      </c>
      <c r="G37" s="72">
        <f>SUM(D37:F37)</f>
        <v>347</v>
      </c>
      <c r="H37" s="49">
        <f>G37/G$2</f>
        <v>3.1677058324128425E-3</v>
      </c>
      <c r="I37" s="75">
        <f>D37/G37</f>
        <v>0.14409221902017291</v>
      </c>
      <c r="J37" s="75">
        <f>F37/G37</f>
        <v>0.19884726224783861</v>
      </c>
      <c r="K37" s="75">
        <f>E37/G37</f>
        <v>0.65706051873198845</v>
      </c>
      <c r="L37" s="72">
        <f t="shared" si="0"/>
        <v>1.3824701195219125</v>
      </c>
      <c r="M37" s="76">
        <f t="shared" si="1"/>
        <v>0.26585963836959853</v>
      </c>
      <c r="N37" s="73"/>
    </row>
    <row r="38" spans="1:14">
      <c r="A38" s="71">
        <v>972</v>
      </c>
      <c r="B38" s="72" t="s">
        <v>77</v>
      </c>
      <c r="C38" s="72" t="s">
        <v>78</v>
      </c>
      <c r="D38" s="72">
        <v>169</v>
      </c>
      <c r="E38" s="72">
        <v>11</v>
      </c>
      <c r="F38" s="72">
        <v>0</v>
      </c>
      <c r="G38" s="72">
        <f>SUM(D38:F38)</f>
        <v>180</v>
      </c>
      <c r="H38" s="49">
        <f>G38/G$2</f>
        <v>1.6431903453438376E-3</v>
      </c>
      <c r="I38" s="75">
        <f>D38/G38</f>
        <v>0.93888888888888888</v>
      </c>
      <c r="J38" s="75">
        <f>F38/G38</f>
        <v>0</v>
      </c>
      <c r="K38" s="75">
        <f>E38/G38</f>
        <v>6.1111111111111109E-2</v>
      </c>
      <c r="L38" s="72">
        <f t="shared" si="0"/>
        <v>0.71713147410358569</v>
      </c>
      <c r="M38" s="76">
        <f t="shared" si="1"/>
        <v>0.13790989886607416</v>
      </c>
      <c r="N38" s="73"/>
    </row>
    <row r="39" spans="1:14">
      <c r="A39" s="71">
        <v>971</v>
      </c>
      <c r="B39" s="72" t="s">
        <v>75</v>
      </c>
      <c r="C39" s="72" t="s">
        <v>76</v>
      </c>
      <c r="D39" s="72">
        <v>100</v>
      </c>
      <c r="E39" s="72">
        <v>6</v>
      </c>
      <c r="F39" s="72"/>
      <c r="G39" s="72">
        <f>SUM(D39:F39)</f>
        <v>106</v>
      </c>
      <c r="H39" s="49">
        <f>G39/G$2</f>
        <v>9.6765653670248216E-4</v>
      </c>
      <c r="I39" s="75">
        <f>D39/G39</f>
        <v>0.94339622641509435</v>
      </c>
      <c r="J39" s="75">
        <f>F39/G39</f>
        <v>0</v>
      </c>
      <c r="K39" s="75">
        <f>E39/G39</f>
        <v>5.6603773584905662E-2</v>
      </c>
      <c r="L39" s="72">
        <v>436.42629482071715</v>
      </c>
      <c r="M39" s="76">
        <v>83.92813361936868</v>
      </c>
      <c r="N39" s="76">
        <v>317.44</v>
      </c>
    </row>
    <row r="40" spans="1:14">
      <c r="A40" s="82">
        <v>974</v>
      </c>
      <c r="B40" s="83" t="s">
        <v>81</v>
      </c>
      <c r="C40" s="83" t="s">
        <v>82</v>
      </c>
      <c r="D40" s="83">
        <v>6</v>
      </c>
      <c r="E40" s="83">
        <v>86</v>
      </c>
      <c r="F40" s="83"/>
      <c r="G40" s="83">
        <f>SUM(D40:F40)</f>
        <v>92</v>
      </c>
      <c r="H40" s="49">
        <f>G40/G$2</f>
        <v>8.3985284317573917E-4</v>
      </c>
      <c r="I40" s="84">
        <f>D40/G40</f>
        <v>6.5217391304347824E-2</v>
      </c>
      <c r="J40" s="84">
        <f>F40/G40</f>
        <v>0</v>
      </c>
      <c r="K40" s="84">
        <f>E40/G40</f>
        <v>0.93478260869565222</v>
      </c>
    </row>
    <row r="52" spans="12:12">
      <c r="L52" s="80"/>
    </row>
  </sheetData>
  <autoFilter ref="A1:K52">
    <sortState ref="A2:K52">
      <sortCondition descending="1" ref="G1:G52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30" zoomScaleNormal="130" workbookViewId="0">
      <selection activeCell="N6" sqref="N6"/>
    </sheetView>
  </sheetViews>
  <sheetFormatPr baseColWidth="10" defaultColWidth="11.5703125" defaultRowHeight="12.75"/>
  <sheetData>
    <row r="1" spans="1:14">
      <c r="A1" s="41" t="s">
        <v>87</v>
      </c>
      <c r="B1" s="43" t="s">
        <v>150</v>
      </c>
      <c r="C1" s="43" t="s">
        <v>20</v>
      </c>
      <c r="D1" s="43" t="s">
        <v>151</v>
      </c>
      <c r="E1" s="43" t="s">
        <v>152</v>
      </c>
      <c r="F1" s="43" t="s">
        <v>7</v>
      </c>
      <c r="G1" s="46" t="s">
        <v>155</v>
      </c>
      <c r="H1" s="46" t="s">
        <v>156</v>
      </c>
      <c r="I1" s="46" t="s">
        <v>157</v>
      </c>
      <c r="J1" s="46" t="s">
        <v>125</v>
      </c>
      <c r="K1" s="46" t="s">
        <v>155</v>
      </c>
      <c r="L1" s="46" t="s">
        <v>156</v>
      </c>
      <c r="M1" s="46" t="s">
        <v>157</v>
      </c>
      <c r="N1" s="46" t="s">
        <v>125</v>
      </c>
    </row>
    <row r="2" spans="1:14">
      <c r="A2" s="42" t="s">
        <v>109</v>
      </c>
      <c r="B2" s="47" t="s">
        <v>164</v>
      </c>
      <c r="C2" s="45">
        <v>2440</v>
      </c>
      <c r="D2" s="45">
        <v>999</v>
      </c>
      <c r="E2" s="45">
        <v>1655</v>
      </c>
      <c r="F2" s="42">
        <f>SUM(C2:E2)</f>
        <v>5094</v>
      </c>
      <c r="G2" s="48">
        <v>1975</v>
      </c>
      <c r="H2" s="50">
        <v>907</v>
      </c>
      <c r="I2" s="48">
        <v>804</v>
      </c>
      <c r="J2" s="48">
        <f>SUM(G2:I2)</f>
        <v>3686</v>
      </c>
      <c r="K2" s="49">
        <f>+C2/G2-1</f>
        <v>0.23544303797468347</v>
      </c>
      <c r="L2" s="49">
        <f>+D2/H2-1</f>
        <v>0.10143329658213895</v>
      </c>
      <c r="M2" s="49">
        <f>+E2/I2-1</f>
        <v>1.0584577114427862</v>
      </c>
      <c r="N2" s="49">
        <f>+F2/J2-1</f>
        <v>0.38198589256646764</v>
      </c>
    </row>
    <row r="3" spans="1:14">
      <c r="A3" s="42" t="s">
        <v>100</v>
      </c>
      <c r="B3" s="47" t="s">
        <v>158</v>
      </c>
      <c r="C3" s="45">
        <v>25364</v>
      </c>
      <c r="D3" s="45">
        <v>5737</v>
      </c>
      <c r="E3" s="45">
        <v>22472</v>
      </c>
      <c r="F3" s="42">
        <f>SUM(C3:E3)</f>
        <v>53573</v>
      </c>
      <c r="G3" s="48">
        <v>17174</v>
      </c>
      <c r="H3" s="48">
        <v>5372</v>
      </c>
      <c r="I3" s="48">
        <v>17091</v>
      </c>
      <c r="J3" s="48">
        <f>SUM(G3:I3)</f>
        <v>39637</v>
      </c>
      <c r="K3" s="49">
        <f>+C3/G3-1</f>
        <v>0.47688366134855009</v>
      </c>
      <c r="L3" s="49">
        <f>+D3/H3-1</f>
        <v>6.7944899478778797E-2</v>
      </c>
      <c r="M3" s="49">
        <f>+E3/I3-1</f>
        <v>0.31484406997835124</v>
      </c>
      <c r="N3" s="49">
        <f>+F3/J3-1</f>
        <v>0.35159068547064609</v>
      </c>
    </row>
    <row r="4" spans="1:14">
      <c r="A4" s="42" t="s">
        <v>105</v>
      </c>
      <c r="B4" s="47" t="s">
        <v>162</v>
      </c>
      <c r="C4" s="45">
        <v>1901</v>
      </c>
      <c r="D4" s="45">
        <v>876</v>
      </c>
      <c r="E4" s="45">
        <v>2185</v>
      </c>
      <c r="F4" s="42">
        <f>SUM(C4:E4)</f>
        <v>4962</v>
      </c>
      <c r="G4" s="48">
        <v>1559</v>
      </c>
      <c r="H4" s="48">
        <v>649</v>
      </c>
      <c r="I4" s="48">
        <v>1697</v>
      </c>
      <c r="J4" s="48">
        <f>SUM(G4:I4)</f>
        <v>3905</v>
      </c>
      <c r="K4" s="49">
        <f>+C4/G4-1</f>
        <v>0.21937139191789612</v>
      </c>
      <c r="L4" s="49">
        <f>+D4/H4-1</f>
        <v>0.34976887519260402</v>
      </c>
      <c r="M4" s="49">
        <f>+E4/I4-1</f>
        <v>0.28756629345904527</v>
      </c>
      <c r="N4" s="49">
        <f>+F4/J4-1</f>
        <v>0.27067861715749042</v>
      </c>
    </row>
    <row r="5" spans="1:14">
      <c r="A5" s="42"/>
      <c r="B5" s="47" t="s">
        <v>170</v>
      </c>
      <c r="C5" s="45">
        <v>43655</v>
      </c>
      <c r="D5" s="45">
        <v>22214</v>
      </c>
      <c r="E5" s="45">
        <v>40193</v>
      </c>
      <c r="F5" s="45">
        <v>106062</v>
      </c>
      <c r="G5" s="45">
        <v>34477</v>
      </c>
      <c r="H5" s="45">
        <v>22244</v>
      </c>
      <c r="I5" s="45">
        <v>34642</v>
      </c>
      <c r="J5" s="45">
        <v>91363</v>
      </c>
      <c r="K5" s="49">
        <v>0.26620645647823182</v>
      </c>
      <c r="L5" s="49">
        <v>-1.3486782952706333E-3</v>
      </c>
      <c r="M5" s="49">
        <v>0.16023901622308179</v>
      </c>
      <c r="N5" s="49">
        <v>0.16088569771132732</v>
      </c>
    </row>
    <row r="6" spans="1:14">
      <c r="A6" s="42" t="s">
        <v>116</v>
      </c>
      <c r="B6" s="47" t="s">
        <v>169</v>
      </c>
      <c r="C6" s="45">
        <v>2065</v>
      </c>
      <c r="D6" s="45">
        <v>1384</v>
      </c>
      <c r="E6" s="45">
        <v>2749</v>
      </c>
      <c r="F6" s="42">
        <f>SUM(C6:E6)</f>
        <v>6198</v>
      </c>
      <c r="G6" s="48">
        <v>1641</v>
      </c>
      <c r="H6" s="48">
        <v>1481</v>
      </c>
      <c r="I6" s="48">
        <v>2368</v>
      </c>
      <c r="J6" s="48">
        <f>SUM(G6:I6)</f>
        <v>5490</v>
      </c>
      <c r="K6" s="49">
        <f>+C6/G6-1</f>
        <v>0.25837903717245592</v>
      </c>
      <c r="L6" s="49">
        <f>+D6/H6-1</f>
        <v>-6.5496286293045269E-2</v>
      </c>
      <c r="M6" s="49">
        <f>+E6/I6-1</f>
        <v>0.16089527027027017</v>
      </c>
      <c r="N6" s="49">
        <f>+F6/J6-1</f>
        <v>0.12896174863387988</v>
      </c>
    </row>
    <row r="7" spans="1:14">
      <c r="A7" s="42"/>
      <c r="B7" s="44" t="s">
        <v>7</v>
      </c>
      <c r="C7" s="45">
        <v>46617</v>
      </c>
      <c r="D7" s="45">
        <v>22733</v>
      </c>
      <c r="E7" s="45">
        <v>40193</v>
      </c>
      <c r="F7" s="45">
        <v>109543</v>
      </c>
      <c r="G7" s="45">
        <v>38695</v>
      </c>
      <c r="H7" s="45">
        <v>24212</v>
      </c>
      <c r="I7" s="45">
        <v>34642</v>
      </c>
      <c r="J7" s="45">
        <v>97549</v>
      </c>
      <c r="K7" s="49">
        <v>0.20472929319033462</v>
      </c>
      <c r="L7" s="49">
        <v>-6.1085412192301347E-2</v>
      </c>
      <c r="M7" s="49">
        <v>0.16023901622308179</v>
      </c>
      <c r="N7" s="49">
        <v>0.12295359255348592</v>
      </c>
    </row>
    <row r="8" spans="1:14">
      <c r="A8" s="42" t="s">
        <v>113</v>
      </c>
      <c r="B8" s="47" t="s">
        <v>167</v>
      </c>
      <c r="C8" s="45">
        <v>1778</v>
      </c>
      <c r="D8" s="45">
        <v>1806</v>
      </c>
      <c r="E8" s="45">
        <v>1419</v>
      </c>
      <c r="F8" s="42">
        <f>SUM(C8:E8)</f>
        <v>5003</v>
      </c>
      <c r="G8" s="48">
        <v>1611</v>
      </c>
      <c r="H8" s="48">
        <v>1566</v>
      </c>
      <c r="I8" s="48">
        <v>1360</v>
      </c>
      <c r="J8" s="48">
        <f>SUM(G8:I8)</f>
        <v>4537</v>
      </c>
      <c r="K8" s="49">
        <f>+C8/G8-1</f>
        <v>0.10366232153941657</v>
      </c>
      <c r="L8" s="49">
        <f>+D8/H8-1</f>
        <v>0.15325670498084287</v>
      </c>
      <c r="M8" s="49">
        <f>+E8/I8-1</f>
        <v>4.3382352941176539E-2</v>
      </c>
      <c r="N8" s="49">
        <f>+F8/J8-1</f>
        <v>0.10271104253912267</v>
      </c>
    </row>
    <row r="9" spans="1:14">
      <c r="A9" s="42" t="s">
        <v>115</v>
      </c>
      <c r="B9" s="47" t="s">
        <v>168</v>
      </c>
      <c r="C9" s="45">
        <v>2841</v>
      </c>
      <c r="D9" s="45">
        <v>3906</v>
      </c>
      <c r="E9" s="45">
        <v>2949</v>
      </c>
      <c r="F9" s="42">
        <f>SUM(C9:E9)</f>
        <v>9696</v>
      </c>
      <c r="G9" s="48">
        <v>2635</v>
      </c>
      <c r="H9" s="48">
        <v>4204</v>
      </c>
      <c r="I9" s="48">
        <v>3292</v>
      </c>
      <c r="J9" s="48">
        <f>SUM(G9:I9)</f>
        <v>10131</v>
      </c>
      <c r="K9" s="49">
        <f>+C9/G9-1</f>
        <v>7.8178368121442077E-2</v>
      </c>
      <c r="L9" s="49">
        <f>+D9/H9-1</f>
        <v>-7.088487155090395E-2</v>
      </c>
      <c r="M9" s="49">
        <f>+E9/I9-1</f>
        <v>-0.10419198055893075</v>
      </c>
      <c r="N9" s="49">
        <f>+F9/J9-1</f>
        <v>-4.293751850755112E-2</v>
      </c>
    </row>
    <row r="10" spans="1:14">
      <c r="A10" s="42" t="s">
        <v>107</v>
      </c>
      <c r="B10" s="47" t="s">
        <v>163</v>
      </c>
      <c r="C10" s="45">
        <v>1814</v>
      </c>
      <c r="D10" s="45">
        <v>3785</v>
      </c>
      <c r="E10" s="45">
        <v>2492</v>
      </c>
      <c r="F10" s="42">
        <f>SUM(C10:E10)</f>
        <v>8091</v>
      </c>
      <c r="G10" s="48">
        <v>1534</v>
      </c>
      <c r="H10" s="48">
        <v>4143</v>
      </c>
      <c r="I10" s="48">
        <v>2916</v>
      </c>
      <c r="J10" s="48">
        <f>SUM(G10:I10)</f>
        <v>8593</v>
      </c>
      <c r="K10" s="49">
        <f>+C10/G10-1</f>
        <v>0.18252933507170788</v>
      </c>
      <c r="L10" s="49">
        <f>+D10/H10-1</f>
        <v>-8.641081342022694E-2</v>
      </c>
      <c r="M10" s="49">
        <f>+E10/I10-1</f>
        <v>-0.14540466392318241</v>
      </c>
      <c r="N10" s="49">
        <f>+F10/J10-1</f>
        <v>-5.8419643896194584E-2</v>
      </c>
    </row>
    <row r="11" spans="1:14">
      <c r="A11" s="42" t="s">
        <v>101</v>
      </c>
      <c r="B11" s="47" t="s">
        <v>159</v>
      </c>
      <c r="C11" s="45">
        <v>1271</v>
      </c>
      <c r="D11" s="45">
        <v>415</v>
      </c>
      <c r="E11" s="45">
        <v>644</v>
      </c>
      <c r="F11" s="42">
        <f>SUM(C11:E11)</f>
        <v>2330</v>
      </c>
      <c r="G11" s="48">
        <v>1194</v>
      </c>
      <c r="H11" s="48">
        <v>458</v>
      </c>
      <c r="I11" s="48">
        <v>848</v>
      </c>
      <c r="J11" s="48">
        <f>SUM(G11:I11)</f>
        <v>2500</v>
      </c>
      <c r="K11" s="49">
        <f>+C11/G11-1</f>
        <v>6.4489112227805734E-2</v>
      </c>
      <c r="L11" s="49">
        <f>+D11/H11-1</f>
        <v>-9.3886462882096122E-2</v>
      </c>
      <c r="M11" s="49">
        <f>+E11/I11-1</f>
        <v>-0.24056603773584906</v>
      </c>
      <c r="N11" s="49">
        <f>+F11/J11-1</f>
        <v>-6.7999999999999949E-2</v>
      </c>
    </row>
    <row r="12" spans="1:14">
      <c r="A12" s="42" t="s">
        <v>88</v>
      </c>
      <c r="B12" s="47" t="s">
        <v>165</v>
      </c>
      <c r="C12" s="45">
        <v>752</v>
      </c>
      <c r="D12" s="45">
        <v>855</v>
      </c>
      <c r="E12" s="45">
        <v>628</v>
      </c>
      <c r="F12" s="42">
        <f>SUM(C12:E12)</f>
        <v>2235</v>
      </c>
      <c r="G12" s="48">
        <v>718</v>
      </c>
      <c r="H12" s="48">
        <v>701</v>
      </c>
      <c r="I12" s="48">
        <v>989</v>
      </c>
      <c r="J12" s="48">
        <f>SUM(G12:I12)</f>
        <v>2408</v>
      </c>
      <c r="K12" s="49">
        <f>+C12/G12-1</f>
        <v>4.7353760445682402E-2</v>
      </c>
      <c r="L12" s="49">
        <f>+D12/H12-1</f>
        <v>0.21968616262482166</v>
      </c>
      <c r="M12" s="49">
        <f>+E12/I12-1</f>
        <v>-0.36501516683518709</v>
      </c>
      <c r="N12" s="49">
        <f>+F12/J12-1</f>
        <v>-7.1843853820597992E-2</v>
      </c>
    </row>
    <row r="13" spans="1:14">
      <c r="A13" s="42" t="s">
        <v>111</v>
      </c>
      <c r="B13" s="47" t="s">
        <v>166</v>
      </c>
      <c r="C13" s="45">
        <v>1854</v>
      </c>
      <c r="D13" s="45">
        <v>1273</v>
      </c>
      <c r="E13" s="45">
        <v>1297</v>
      </c>
      <c r="F13" s="42">
        <f>SUM(C13:E13)</f>
        <v>4424</v>
      </c>
      <c r="G13" s="48">
        <v>2498</v>
      </c>
      <c r="H13" s="48">
        <v>1108</v>
      </c>
      <c r="I13" s="48">
        <v>1322</v>
      </c>
      <c r="J13" s="48">
        <f>SUM(G13:I13)</f>
        <v>4928</v>
      </c>
      <c r="K13" s="49">
        <f>+C13/G13-1</f>
        <v>-0.2578062449959968</v>
      </c>
      <c r="L13" s="49">
        <f>+D13/H13-1</f>
        <v>0.14891696750902517</v>
      </c>
      <c r="M13" s="49">
        <f>+E13/I13-1</f>
        <v>-1.8910741301058964E-2</v>
      </c>
      <c r="N13" s="49">
        <f>+F13/J13-1</f>
        <v>-0.10227272727272729</v>
      </c>
    </row>
    <row r="14" spans="1:14">
      <c r="A14" s="42" t="s">
        <v>103</v>
      </c>
      <c r="B14" s="47" t="s">
        <v>161</v>
      </c>
      <c r="C14" s="45">
        <v>620</v>
      </c>
      <c r="D14" s="45">
        <v>714</v>
      </c>
      <c r="E14" s="45">
        <v>699</v>
      </c>
      <c r="F14" s="42">
        <f>SUM(C14:E14)</f>
        <v>2033</v>
      </c>
      <c r="G14" s="48">
        <v>629</v>
      </c>
      <c r="H14" s="48">
        <v>727</v>
      </c>
      <c r="I14" s="48">
        <v>1101</v>
      </c>
      <c r="J14" s="48">
        <f>SUM(G14:I14)</f>
        <v>2457</v>
      </c>
      <c r="K14" s="49">
        <f>+C14/G14-1</f>
        <v>-1.4308426073131986E-2</v>
      </c>
      <c r="L14" s="49">
        <f>+D14/H14-1</f>
        <v>-1.7881705639614887E-2</v>
      </c>
      <c r="M14" s="49">
        <f>+E14/I14-1</f>
        <v>-0.36512261580381467</v>
      </c>
      <c r="N14" s="49">
        <f>+F14/J14-1</f>
        <v>-0.17256817256817258</v>
      </c>
    </row>
    <row r="15" spans="1:14">
      <c r="A15" s="42" t="s">
        <v>102</v>
      </c>
      <c r="B15" s="47" t="s">
        <v>160</v>
      </c>
      <c r="C15" s="45">
        <v>955</v>
      </c>
      <c r="D15" s="45">
        <v>464</v>
      </c>
      <c r="E15" s="45">
        <v>1004</v>
      </c>
      <c r="F15" s="42">
        <f>SUM(C15:E15)</f>
        <v>2423</v>
      </c>
      <c r="G15" s="48">
        <v>1309</v>
      </c>
      <c r="H15" s="48">
        <v>928</v>
      </c>
      <c r="I15" s="48">
        <v>854</v>
      </c>
      <c r="J15" s="48">
        <f>SUM(G15:I15)</f>
        <v>3091</v>
      </c>
      <c r="K15" s="49">
        <f>+C15/G15-1</f>
        <v>-0.27043544690603516</v>
      </c>
      <c r="L15" s="49">
        <f>+D15/H15-1</f>
        <v>-0.5</v>
      </c>
      <c r="M15" s="49">
        <f>+E15/I15-1</f>
        <v>0.17564402810304447</v>
      </c>
      <c r="N15" s="49">
        <f>+F15/J15-1</f>
        <v>-0.21611129084438696</v>
      </c>
    </row>
    <row r="16" spans="1:14">
      <c r="A16" s="42"/>
      <c r="B16" s="44" t="s">
        <v>171</v>
      </c>
      <c r="C16" s="45">
        <v>2962</v>
      </c>
      <c r="D16" s="45">
        <v>519</v>
      </c>
      <c r="E16" s="45">
        <v>0</v>
      </c>
      <c r="F16" s="45">
        <v>3481</v>
      </c>
      <c r="G16" s="50">
        <v>4218</v>
      </c>
      <c r="H16" s="50">
        <v>1968</v>
      </c>
      <c r="I16" s="50"/>
      <c r="J16" s="42">
        <v>6186</v>
      </c>
      <c r="K16" s="49">
        <v>-0.29777145566619256</v>
      </c>
      <c r="L16" s="49">
        <v>-0.73628048780487809</v>
      </c>
      <c r="M16" s="49"/>
      <c r="N16" s="49">
        <v>-0.43727772389266084</v>
      </c>
    </row>
    <row r="17" spans="1:14">
      <c r="A17" s="42" t="s">
        <v>117</v>
      </c>
      <c r="B17" s="44" t="s">
        <v>118</v>
      </c>
      <c r="C17" s="45">
        <v>100</v>
      </c>
      <c r="D17" s="45">
        <v>6</v>
      </c>
      <c r="E17" s="45"/>
      <c r="F17" s="42">
        <f>SUM(C17:E17)</f>
        <v>106</v>
      </c>
      <c r="G17" s="42"/>
      <c r="H17" s="42"/>
      <c r="I17" s="42"/>
      <c r="J17" s="42"/>
      <c r="K17" s="42"/>
      <c r="L17" s="42"/>
      <c r="M17" s="42"/>
      <c r="N17" s="42"/>
    </row>
    <row r="18" spans="1:14">
      <c r="A18" s="42" t="s">
        <v>153</v>
      </c>
      <c r="B18" s="44" t="s">
        <v>120</v>
      </c>
      <c r="C18" s="45">
        <v>169</v>
      </c>
      <c r="D18" s="45">
        <v>11</v>
      </c>
      <c r="E18" s="45">
        <v>0</v>
      </c>
      <c r="F18" s="42">
        <f>SUM(C18:E18)</f>
        <v>180</v>
      </c>
      <c r="G18" s="42"/>
      <c r="H18" s="42"/>
      <c r="I18" s="42"/>
      <c r="J18" s="42"/>
      <c r="K18" s="42"/>
      <c r="L18" s="42"/>
      <c r="M18" s="42"/>
      <c r="N18" s="42"/>
    </row>
    <row r="19" spans="1:14">
      <c r="A19" s="42" t="s">
        <v>121</v>
      </c>
      <c r="B19" s="44" t="s">
        <v>122</v>
      </c>
      <c r="C19" s="45">
        <v>2100</v>
      </c>
      <c r="D19" s="45">
        <v>148</v>
      </c>
      <c r="E19" s="45">
        <v>0</v>
      </c>
      <c r="F19" s="42">
        <f>SUM(C19:E19)</f>
        <v>2248</v>
      </c>
      <c r="G19" s="42"/>
      <c r="H19" s="42"/>
      <c r="I19" s="42"/>
      <c r="J19" s="42"/>
      <c r="K19" s="42"/>
      <c r="L19" s="42"/>
      <c r="M19" s="42"/>
      <c r="N19" s="42"/>
    </row>
    <row r="20" spans="1:14">
      <c r="A20" s="42" t="s">
        <v>123</v>
      </c>
      <c r="B20" s="44" t="s">
        <v>124</v>
      </c>
      <c r="C20" s="45">
        <v>6</v>
      </c>
      <c r="D20" s="45">
        <v>86</v>
      </c>
      <c r="E20" s="45"/>
      <c r="F20" s="42">
        <f>SUM(C20:E20)</f>
        <v>92</v>
      </c>
      <c r="G20" s="42"/>
      <c r="H20" s="42"/>
      <c r="I20" s="42"/>
      <c r="J20" s="42"/>
      <c r="K20" s="42"/>
      <c r="L20" s="42"/>
      <c r="M20" s="42"/>
      <c r="N20" s="42"/>
    </row>
    <row r="21" spans="1:14">
      <c r="A21" s="42" t="s">
        <v>154</v>
      </c>
      <c r="B21" s="44" t="s">
        <v>141</v>
      </c>
      <c r="C21" s="45">
        <v>587</v>
      </c>
      <c r="D21" s="45">
        <v>268</v>
      </c>
      <c r="E21" s="45">
        <v>0</v>
      </c>
      <c r="F21" s="42">
        <f>SUM(C21:E21)</f>
        <v>855</v>
      </c>
      <c r="G21" s="42"/>
      <c r="H21" s="42"/>
      <c r="I21" s="42"/>
      <c r="J21" s="42"/>
      <c r="K21" s="42"/>
      <c r="L21" s="42"/>
      <c r="M21" s="42"/>
      <c r="N21" s="42"/>
    </row>
  </sheetData>
  <autoFilter ref="A1:N1">
    <sortState ref="A2:N21">
      <sortCondition descending="1" ref="N1"/>
    </sortState>
  </autoFilter>
  <conditionalFormatting sqref="K2:N14">
    <cfRule type="cellIs" dxfId="3" priority="4" operator="lessThan">
      <formula>0</formula>
    </cfRule>
  </conditionalFormatting>
  <conditionalFormatting sqref="K20:N20">
    <cfRule type="cellIs" dxfId="2" priority="3" operator="lessThan">
      <formula>0</formula>
    </cfRule>
  </conditionalFormatting>
  <conditionalFormatting sqref="M21">
    <cfRule type="cellIs" dxfId="1" priority="1" operator="lessThan">
      <formula>0</formula>
    </cfRule>
  </conditionalFormatting>
  <conditionalFormatting sqref="K21:L21 N21">
    <cfRule type="cellIs" dxfId="0" priority="2" operator="lessThan">
      <formula>0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D1" zoomScale="88" zoomScaleNormal="88" workbookViewId="0">
      <selection activeCell="Q9" sqref="Q9"/>
    </sheetView>
  </sheetViews>
  <sheetFormatPr baseColWidth="10" defaultColWidth="11.5703125" defaultRowHeight="12.75"/>
  <cols>
    <col min="1" max="1" width="5.7109375" customWidth="1"/>
    <col min="2" max="2" width="61.7109375" customWidth="1"/>
    <col min="3" max="3" width="17.5703125" hidden="1" customWidth="1"/>
    <col min="4" max="4" width="17.5703125" customWidth="1"/>
    <col min="5" max="5" width="15.140625" customWidth="1"/>
    <col min="6" max="8" width="19.42578125" customWidth="1"/>
    <col min="9" max="9" width="17.42578125" customWidth="1"/>
    <col min="10" max="10" width="16.5703125" style="4" customWidth="1"/>
    <col min="11" max="11" width="21.140625" style="3" hidden="1" customWidth="1"/>
    <col min="12" max="12" width="16.5703125" style="4" customWidth="1"/>
    <col min="13" max="13" width="23.28515625" style="4" customWidth="1"/>
    <col min="14" max="14" width="21.85546875" bestFit="1" customWidth="1"/>
    <col min="15" max="15" width="13" bestFit="1" customWidth="1"/>
  </cols>
  <sheetData>
    <row r="1" spans="1:17" s="53" customFormat="1">
      <c r="A1" s="5" t="s">
        <v>89</v>
      </c>
      <c r="B1" s="5" t="s">
        <v>90</v>
      </c>
      <c r="C1" s="5" t="s">
        <v>91</v>
      </c>
      <c r="D1" s="5" t="s">
        <v>92</v>
      </c>
      <c r="E1" s="5" t="s">
        <v>93</v>
      </c>
      <c r="F1" s="5" t="s">
        <v>177</v>
      </c>
      <c r="G1" s="5" t="s">
        <v>86</v>
      </c>
      <c r="H1" s="5" t="s">
        <v>94</v>
      </c>
      <c r="I1" s="5" t="s">
        <v>95</v>
      </c>
      <c r="J1" s="6" t="s">
        <v>96</v>
      </c>
      <c r="K1" s="7" t="s">
        <v>97</v>
      </c>
      <c r="L1" s="6" t="s">
        <v>98</v>
      </c>
      <c r="M1" s="57" t="s">
        <v>99</v>
      </c>
      <c r="N1" s="60" t="s">
        <v>178</v>
      </c>
      <c r="O1" s="60" t="s">
        <v>179</v>
      </c>
      <c r="P1" s="60" t="s">
        <v>180</v>
      </c>
      <c r="Q1" s="60" t="s">
        <v>181</v>
      </c>
    </row>
    <row r="2" spans="1:17" s="53" customFormat="1">
      <c r="A2" s="8" t="s">
        <v>100</v>
      </c>
      <c r="B2" s="9" t="s">
        <v>63</v>
      </c>
      <c r="C2" s="53">
        <v>53513</v>
      </c>
      <c r="D2" s="9">
        <v>37316</v>
      </c>
      <c r="E2" s="9">
        <v>43133</v>
      </c>
      <c r="F2" s="9">
        <f>+E2-D2</f>
        <v>5817</v>
      </c>
      <c r="G2" s="10">
        <f>E2/E$18</f>
        <v>0.33123939270602148</v>
      </c>
      <c r="H2" s="51">
        <v>14039951</v>
      </c>
      <c r="I2" s="51">
        <v>168479409</v>
      </c>
      <c r="J2" s="51">
        <f>H2/365*12</f>
        <v>461587.43013698631</v>
      </c>
      <c r="K2" s="10">
        <f>E2/D2-1</f>
        <v>0.15588487512059168</v>
      </c>
      <c r="L2" s="55">
        <f>I2/D2/365</f>
        <v>12.369691872596427</v>
      </c>
      <c r="M2" s="58">
        <f>I2/E2/365</f>
        <v>10.701491246094827</v>
      </c>
      <c r="N2" s="61">
        <f>3.4*(D2+E2)</f>
        <v>273526.59999999998</v>
      </c>
      <c r="O2" s="62">
        <f>(J2-N2)/6.57</f>
        <v>28624.175058902027</v>
      </c>
      <c r="P2" s="63">
        <f>E2-O2</f>
        <v>14508.824941097973</v>
      </c>
      <c r="Q2" s="64">
        <f>P2/E2</f>
        <v>0.33637412053643323</v>
      </c>
    </row>
    <row r="3" spans="1:17" s="53" customFormat="1">
      <c r="A3" s="8" t="s">
        <v>101</v>
      </c>
      <c r="B3" s="9" t="s">
        <v>49</v>
      </c>
      <c r="C3" s="53">
        <v>2330</v>
      </c>
      <c r="D3" s="9">
        <v>2598</v>
      </c>
      <c r="E3" s="9">
        <v>3871</v>
      </c>
      <c r="F3" s="9">
        <f>+E3-D3</f>
        <v>1273</v>
      </c>
      <c r="G3" s="10">
        <f>E3/E$18</f>
        <v>2.9727301350822088E-2</v>
      </c>
      <c r="H3" s="51">
        <v>942431</v>
      </c>
      <c r="I3" s="51">
        <v>11309166</v>
      </c>
      <c r="J3" s="51">
        <f>H3/365*12</f>
        <v>30984.032876712328</v>
      </c>
      <c r="K3" s="10">
        <f>E3/D3-1</f>
        <v>0.48999230177059272</v>
      </c>
      <c r="L3" s="55">
        <f>I3/D3/365</f>
        <v>11.926103325002375</v>
      </c>
      <c r="M3" s="58">
        <f>I3/E3/365</f>
        <v>8.0041375454291313</v>
      </c>
      <c r="N3" s="61">
        <f>3.4*(D3+E3)</f>
        <v>21994.6</v>
      </c>
      <c r="O3" s="62">
        <f>(J3-N3)/6.57</f>
        <v>1368.2546235482998</v>
      </c>
      <c r="P3" s="63">
        <f>E3-O3</f>
        <v>2502.7453764517004</v>
      </c>
      <c r="Q3" s="64">
        <f>P3/E3</f>
        <v>0.64653716777362447</v>
      </c>
    </row>
    <row r="4" spans="1:17" s="53" customFormat="1">
      <c r="A4" s="8" t="s">
        <v>102</v>
      </c>
      <c r="B4" s="9" t="s">
        <v>33</v>
      </c>
      <c r="C4" s="53">
        <v>2723</v>
      </c>
      <c r="D4" s="9">
        <v>3317</v>
      </c>
      <c r="E4" s="9">
        <v>4914</v>
      </c>
      <c r="F4" s="9">
        <f>+E4-D4</f>
        <v>1597</v>
      </c>
      <c r="G4" s="10">
        <f>E4/E$18</f>
        <v>3.7737008224732561E-2</v>
      </c>
      <c r="H4" s="51">
        <v>1169912</v>
      </c>
      <c r="I4" s="51">
        <v>14038943</v>
      </c>
      <c r="J4" s="51">
        <f>H4/365*12</f>
        <v>38462.860273972605</v>
      </c>
      <c r="K4" s="10">
        <f>E4/D4-1</f>
        <v>0.48145914983418758</v>
      </c>
      <c r="L4" s="55">
        <f>I4/D4/365</f>
        <v>11.595676073031829</v>
      </c>
      <c r="M4" s="58">
        <f>I4/E4/365</f>
        <v>7.8271993354185136</v>
      </c>
      <c r="N4" s="61">
        <f>3.4*(D4+E4)</f>
        <v>27985.399999999998</v>
      </c>
      <c r="O4" s="62">
        <f>(J4-N4)/6.57</f>
        <v>1594.7428118679766</v>
      </c>
      <c r="P4" s="63">
        <f>E4-O4</f>
        <v>3319.2571881320237</v>
      </c>
      <c r="Q4" s="64">
        <f>P4/E4</f>
        <v>0.67546951325438009</v>
      </c>
    </row>
    <row r="5" spans="1:17" s="53" customFormat="1">
      <c r="A5" s="8" t="s">
        <v>103</v>
      </c>
      <c r="B5" s="9" t="s">
        <v>104</v>
      </c>
      <c r="C5" s="53">
        <v>2033</v>
      </c>
      <c r="D5" s="9">
        <v>2750</v>
      </c>
      <c r="E5" s="9">
        <v>4652</v>
      </c>
      <c r="F5" s="9">
        <f>+E5-D5</f>
        <v>1902</v>
      </c>
      <c r="G5" s="10">
        <f>E5/E$18</f>
        <v>3.5724982145188419E-2</v>
      </c>
      <c r="H5" s="51">
        <v>908345</v>
      </c>
      <c r="I5" s="51">
        <v>10900146</v>
      </c>
      <c r="J5" s="51">
        <f>H5/365*12</f>
        <v>29863.397260273974</v>
      </c>
      <c r="K5" s="10">
        <f>E5/D5-1</f>
        <v>0.6916363636363636</v>
      </c>
      <c r="L5" s="55">
        <f>I5/D5/365</f>
        <v>10.859423163138231</v>
      </c>
      <c r="M5" s="58">
        <f>I5/E5/365</f>
        <v>6.4194784390864434</v>
      </c>
      <c r="N5" s="61">
        <f>3.4*(D5+E5)</f>
        <v>25166.799999999999</v>
      </c>
      <c r="O5" s="62">
        <f>(J5-N5)/6.57</f>
        <v>714.85498634307066</v>
      </c>
      <c r="P5" s="63">
        <f>E5-O5</f>
        <v>3937.1450136569292</v>
      </c>
      <c r="Q5" s="64">
        <f>P5/E5</f>
        <v>0.84633383784542759</v>
      </c>
    </row>
    <row r="6" spans="1:17" s="53" customFormat="1">
      <c r="A6" s="8" t="s">
        <v>105</v>
      </c>
      <c r="B6" s="9" t="s">
        <v>106</v>
      </c>
      <c r="C6" s="53">
        <v>4962</v>
      </c>
      <c r="D6" s="9">
        <v>4599</v>
      </c>
      <c r="E6" s="9">
        <v>6851</v>
      </c>
      <c r="F6" s="9">
        <f>+E6-D6</f>
        <v>2252</v>
      </c>
      <c r="G6" s="10">
        <f>E6/E$18</f>
        <v>5.2612178133423441E-2</v>
      </c>
      <c r="H6" s="51">
        <v>1718896</v>
      </c>
      <c r="I6" s="51">
        <v>20626748</v>
      </c>
      <c r="J6" s="51">
        <f>H6/365*12</f>
        <v>56511.649315068498</v>
      </c>
      <c r="K6" s="10">
        <f>E6/D6-1</f>
        <v>0.48967166775385951</v>
      </c>
      <c r="L6" s="55">
        <f>I6/D6/365</f>
        <v>12.287810036130548</v>
      </c>
      <c r="M6" s="58">
        <f>I6/E6/365</f>
        <v>8.2486700271733149</v>
      </c>
      <c r="N6" s="61">
        <f>3.4*(D6+E6)</f>
        <v>38930</v>
      </c>
      <c r="O6" s="62">
        <f>(J6-N6)/6.57</f>
        <v>2676.050124059132</v>
      </c>
      <c r="P6" s="63">
        <f>E6-O6</f>
        <v>4174.949875940868</v>
      </c>
      <c r="Q6" s="64">
        <f>P6/E6</f>
        <v>0.6093927712656354</v>
      </c>
    </row>
    <row r="7" spans="1:17" s="53" customFormat="1">
      <c r="A7" s="8" t="s">
        <v>107</v>
      </c>
      <c r="B7" s="9" t="s">
        <v>108</v>
      </c>
      <c r="C7" s="53">
        <v>8091</v>
      </c>
      <c r="D7" s="9">
        <v>6929</v>
      </c>
      <c r="E7" s="9">
        <v>13332</v>
      </c>
      <c r="F7" s="9">
        <f>+E7-D7</f>
        <v>6403</v>
      </c>
      <c r="G7" s="10">
        <f>E7/E$18</f>
        <v>0.10238294539115476</v>
      </c>
      <c r="H7" s="51">
        <v>2766924</v>
      </c>
      <c r="I7" s="51">
        <v>33203086</v>
      </c>
      <c r="J7" s="51">
        <f>H7/365*12</f>
        <v>90967.364383561653</v>
      </c>
      <c r="K7" s="10">
        <f>E7/D7-1</f>
        <v>0.92408716986578154</v>
      </c>
      <c r="L7" s="55">
        <f>I7/D7/365</f>
        <v>13.128497460544031</v>
      </c>
      <c r="M7" s="58">
        <f>I7/E7/365</f>
        <v>6.8232342412323428</v>
      </c>
      <c r="N7" s="61">
        <f>3.4*(D7+E7)</f>
        <v>68887.399999999994</v>
      </c>
      <c r="O7" s="62">
        <f>(J7-N7)/6.57</f>
        <v>3360.7251725360211</v>
      </c>
      <c r="P7" s="63">
        <f>E7-O7</f>
        <v>9971.274827463978</v>
      </c>
      <c r="Q7" s="64">
        <f>P7/E7</f>
        <v>0.74792040410020832</v>
      </c>
    </row>
    <row r="8" spans="1:17" s="53" customFormat="1">
      <c r="A8" s="8" t="s">
        <v>109</v>
      </c>
      <c r="B8" s="9" t="s">
        <v>110</v>
      </c>
      <c r="C8" s="53">
        <v>5094</v>
      </c>
      <c r="D8" s="9">
        <v>4558</v>
      </c>
      <c r="E8" s="9">
        <v>6395</v>
      </c>
      <c r="F8" s="9">
        <f>+E8-D8</f>
        <v>1837</v>
      </c>
      <c r="G8" s="10">
        <f>E8/E$18</f>
        <v>4.911033121635424E-2</v>
      </c>
      <c r="H8" s="51">
        <v>1768747</v>
      </c>
      <c r="I8" s="51">
        <v>21224969</v>
      </c>
      <c r="J8" s="51">
        <f>H8/365*12</f>
        <v>58150.586301369862</v>
      </c>
      <c r="K8" s="10">
        <f>E8/D8-1</f>
        <v>0.40302764370337862</v>
      </c>
      <c r="L8" s="55">
        <f>I8/D8/365</f>
        <v>12.757920140412462</v>
      </c>
      <c r="M8" s="58">
        <f>I8/E8/365</f>
        <v>9.0931352619233774</v>
      </c>
      <c r="N8" s="61">
        <f>3.4*(D8+E8)</f>
        <v>37240.199999999997</v>
      </c>
      <c r="O8" s="62">
        <f>(J8-N8)/6.57</f>
        <v>3182.7071995996748</v>
      </c>
      <c r="P8" s="63">
        <f>E8-O8</f>
        <v>3212.2928004003252</v>
      </c>
      <c r="Q8" s="64">
        <f>P8/E8</f>
        <v>0.50231318223617283</v>
      </c>
    </row>
    <row r="9" spans="1:17" s="53" customFormat="1">
      <c r="A9" s="8" t="s">
        <v>88</v>
      </c>
      <c r="B9" s="9" t="s">
        <v>43</v>
      </c>
      <c r="C9" s="53">
        <v>2235</v>
      </c>
      <c r="D9" s="9">
        <v>2508</v>
      </c>
      <c r="E9" s="9">
        <v>4242</v>
      </c>
      <c r="F9" s="9">
        <f>+E9-D9</f>
        <v>1734</v>
      </c>
      <c r="G9" s="10">
        <f>E9/E$18</f>
        <v>3.2576391715367428E-2</v>
      </c>
      <c r="H9" s="51">
        <v>935569</v>
      </c>
      <c r="I9" s="51">
        <v>11226826</v>
      </c>
      <c r="J9" s="51">
        <f>H9/365*12</f>
        <v>30758.432876712326</v>
      </c>
      <c r="K9" s="10">
        <f>E9/D9-1</f>
        <v>0.69138755980861255</v>
      </c>
      <c r="L9" s="55">
        <f>I9/D9/365</f>
        <v>12.264125756483363</v>
      </c>
      <c r="M9" s="58">
        <f>I9/E9/365</f>
        <v>7.2509258362235443</v>
      </c>
      <c r="N9" s="61">
        <f>3.4*(D9+E9)</f>
        <v>22950</v>
      </c>
      <c r="O9" s="62">
        <f>(J9-N9)/6.57</f>
        <v>1188.4981547507346</v>
      </c>
      <c r="P9" s="63">
        <f>E9-O9</f>
        <v>3053.5018452492654</v>
      </c>
      <c r="Q9" s="64">
        <f>P9/E9</f>
        <v>0.7198259889790819</v>
      </c>
    </row>
    <row r="10" spans="1:17" s="53" customFormat="1">
      <c r="A10" s="8" t="s">
        <v>111</v>
      </c>
      <c r="B10" s="9" t="s">
        <v>112</v>
      </c>
      <c r="C10" s="53">
        <v>4424</v>
      </c>
      <c r="D10" s="9">
        <v>5376</v>
      </c>
      <c r="E10" s="9">
        <v>8015</v>
      </c>
      <c r="F10" s="9">
        <f>+E10-D10</f>
        <v>2639</v>
      </c>
      <c r="G10" s="10">
        <f>E10/E$18</f>
        <v>6.1551103158573768E-2</v>
      </c>
      <c r="H10" s="51">
        <v>1959917</v>
      </c>
      <c r="I10" s="51">
        <v>23519002</v>
      </c>
      <c r="J10" s="51">
        <f>H10/365*12</f>
        <v>64435.627397260272</v>
      </c>
      <c r="K10" s="10">
        <f>E10/D10-1</f>
        <v>0.49088541666666674</v>
      </c>
      <c r="L10" s="55">
        <f>I10/D10/365</f>
        <v>11.985792767449446</v>
      </c>
      <c r="M10" s="58">
        <f>I10/E10/365</f>
        <v>8.0393789042805004</v>
      </c>
      <c r="N10" s="61">
        <f>3.4*(D10+E10)</f>
        <v>45529.4</v>
      </c>
      <c r="O10" s="62">
        <f>(J10-N10)/6.57</f>
        <v>2877.6601822313955</v>
      </c>
      <c r="P10" s="63">
        <f>E10-O10</f>
        <v>5137.3398177686049</v>
      </c>
      <c r="Q10" s="64">
        <f>P10/E10</f>
        <v>0.64096566659620768</v>
      </c>
    </row>
    <row r="11" spans="1:17" s="53" customFormat="1">
      <c r="A11" s="8" t="s">
        <v>113</v>
      </c>
      <c r="B11" s="9" t="s">
        <v>114</v>
      </c>
      <c r="C11" s="53">
        <v>5003</v>
      </c>
      <c r="D11" s="9">
        <v>4734</v>
      </c>
      <c r="E11" s="9">
        <v>8042</v>
      </c>
      <c r="F11" s="9">
        <f>+E11-D11</f>
        <v>3308</v>
      </c>
      <c r="G11" s="10">
        <f>E11/E$18</f>
        <v>6.175844935761076E-2</v>
      </c>
      <c r="H11" s="51">
        <v>1937827</v>
      </c>
      <c r="I11" s="51">
        <v>23253921</v>
      </c>
      <c r="J11" s="51">
        <f>H11/365*12</f>
        <v>63709.38082191781</v>
      </c>
      <c r="K11" s="10">
        <f>E11/D11-1</f>
        <v>0.69877482044782435</v>
      </c>
      <c r="L11" s="55">
        <f>I11/D11/365</f>
        <v>13.457831137038387</v>
      </c>
      <c r="M11" s="58">
        <f>I11/E11/365</f>
        <v>7.9220806519198863</v>
      </c>
      <c r="N11" s="61">
        <f>3.4*(D11+E11)</f>
        <v>43438.400000000001</v>
      </c>
      <c r="O11" s="62">
        <f>(J11-N11)/6.57</f>
        <v>3085.3852088154958</v>
      </c>
      <c r="P11" s="63">
        <f>E11-O11</f>
        <v>4956.6147911845037</v>
      </c>
      <c r="Q11" s="64">
        <f>P11/E11</f>
        <v>0.61634105834176867</v>
      </c>
    </row>
    <row r="12" spans="1:17" s="53" customFormat="1">
      <c r="A12" s="8" t="s">
        <v>115</v>
      </c>
      <c r="B12" s="9" t="s">
        <v>45</v>
      </c>
      <c r="C12" s="53">
        <v>9696</v>
      </c>
      <c r="D12" s="9">
        <v>8681</v>
      </c>
      <c r="E12" s="9">
        <v>14123</v>
      </c>
      <c r="F12" s="9">
        <f>+E12-D12</f>
        <v>5442</v>
      </c>
      <c r="G12" s="10">
        <f>E12/E$18</f>
        <v>0.10845742107405332</v>
      </c>
      <c r="H12" s="51">
        <v>3403854</v>
      </c>
      <c r="I12" s="51">
        <v>40846244</v>
      </c>
      <c r="J12" s="51">
        <f>H12/365*12</f>
        <v>111907.52876712329</v>
      </c>
      <c r="K12" s="10">
        <f>E12/D12-1</f>
        <v>0.62688630342126483</v>
      </c>
      <c r="L12" s="55">
        <f>I12/D12/365</f>
        <v>12.891086027902222</v>
      </c>
      <c r="M12" s="58">
        <f>I12/E12/365</f>
        <v>7.9237780788939443</v>
      </c>
      <c r="N12" s="61">
        <f>3.4*(D12+E12)</f>
        <v>77533.599999999991</v>
      </c>
      <c r="O12" s="62">
        <f>(J12-N12)/6.57</f>
        <v>5231.9526281770623</v>
      </c>
      <c r="P12" s="63">
        <f>E12-O12</f>
        <v>8891.0473718229368</v>
      </c>
      <c r="Q12" s="64">
        <f>P12/E12</f>
        <v>0.62954382013898869</v>
      </c>
    </row>
    <row r="13" spans="1:17" s="53" customFormat="1">
      <c r="A13" s="8" t="s">
        <v>116</v>
      </c>
      <c r="B13" s="9" t="s">
        <v>30</v>
      </c>
      <c r="C13" s="53">
        <v>6198</v>
      </c>
      <c r="D13" s="9">
        <v>5438</v>
      </c>
      <c r="E13" s="9">
        <v>8735</v>
      </c>
      <c r="F13" s="9">
        <f>+E13-D13</f>
        <v>3297</v>
      </c>
      <c r="G13" s="10">
        <f>E13/E$18</f>
        <v>6.7080335132893548E-2</v>
      </c>
      <c r="H13" s="51">
        <v>2278558</v>
      </c>
      <c r="I13" s="51">
        <v>27342700</v>
      </c>
      <c r="J13" s="51">
        <f>H13/365*12</f>
        <v>74911.495890410966</v>
      </c>
      <c r="K13" s="10">
        <f>E13/D13-1</f>
        <v>0.60628907686649502</v>
      </c>
      <c r="L13" s="55">
        <f>I13/D13/365</f>
        <v>13.775562127494496</v>
      </c>
      <c r="M13" s="58">
        <f>I13/E13/365</f>
        <v>8.5760168115987483</v>
      </c>
      <c r="N13" s="61">
        <f>3.4*(D13+E13)</f>
        <v>48188.2</v>
      </c>
      <c r="O13" s="62">
        <f>(J13-N13)/6.57</f>
        <v>4067.4727382665096</v>
      </c>
      <c r="P13" s="63">
        <f>E13-O13</f>
        <v>4667.5272617334904</v>
      </c>
      <c r="Q13" s="64">
        <f>P13/E13</f>
        <v>0.53434771170389128</v>
      </c>
    </row>
    <row r="14" spans="1:17" s="53" customFormat="1">
      <c r="A14" s="8" t="s">
        <v>117</v>
      </c>
      <c r="B14" s="9" t="s">
        <v>118</v>
      </c>
      <c r="C14" s="53">
        <v>180</v>
      </c>
      <c r="D14" s="9">
        <v>72</v>
      </c>
      <c r="E14" s="9">
        <v>81</v>
      </c>
      <c r="F14" s="9">
        <f>+E14-D14</f>
        <v>9</v>
      </c>
      <c r="G14" s="10">
        <f>E14/E$18</f>
        <v>6.2203859711097633E-4</v>
      </c>
      <c r="H14" s="51">
        <v>30908</v>
      </c>
      <c r="I14" s="51">
        <v>370898</v>
      </c>
      <c r="J14" s="51">
        <f>H14/365*12</f>
        <v>1016.1534246575343</v>
      </c>
      <c r="K14" s="10">
        <f>E14/D14-1</f>
        <v>0.125</v>
      </c>
      <c r="L14" s="55">
        <f>I14/D14/365</f>
        <v>14.113318112633182</v>
      </c>
      <c r="M14" s="58">
        <f>I14/E14/365</f>
        <v>12.545171655673938</v>
      </c>
      <c r="N14" s="61">
        <f>3.4*(D14+E14)</f>
        <v>520.19999999999993</v>
      </c>
      <c r="O14" s="62">
        <f>E14-P14</f>
        <v>75.487583661725168</v>
      </c>
      <c r="P14" s="63">
        <v>5.5124163382748321</v>
      </c>
      <c r="Q14" s="64">
        <f>P14/E14</f>
        <v>6.8054522694751013E-2</v>
      </c>
    </row>
    <row r="15" spans="1:17" s="53" customFormat="1">
      <c r="A15" s="8" t="s">
        <v>119</v>
      </c>
      <c r="B15" s="9" t="s">
        <v>120</v>
      </c>
      <c r="C15" s="86">
        <v>2248</v>
      </c>
      <c r="D15" s="9">
        <v>119</v>
      </c>
      <c r="E15" s="9">
        <v>137</v>
      </c>
      <c r="F15" s="9">
        <f>+E15-D15</f>
        <v>18</v>
      </c>
      <c r="G15" s="10">
        <f>E15/E$18</f>
        <v>1.0520899728914043E-3</v>
      </c>
      <c r="H15" s="51">
        <v>50604</v>
      </c>
      <c r="I15" s="51">
        <v>607251</v>
      </c>
      <c r="J15" s="51">
        <f>H15/365*12</f>
        <v>1663.6931506849314</v>
      </c>
      <c r="K15" s="10">
        <f>E15/D15-1</f>
        <v>0.15126050420168058</v>
      </c>
      <c r="L15" s="55">
        <f>I15/D15/365</f>
        <v>13.98068378036146</v>
      </c>
      <c r="M15" s="58">
        <f>I15/E15/365</f>
        <v>12.143805619438057</v>
      </c>
      <c r="N15" s="61">
        <f>3.4*(D15+E15)</f>
        <v>870.4</v>
      </c>
      <c r="O15" s="62">
        <f>E15-P15</f>
        <v>120.74477179374907</v>
      </c>
      <c r="P15" s="63">
        <v>16.255228206250933</v>
      </c>
      <c r="Q15" s="64">
        <f>P15/E15</f>
        <v>0.11865130077555426</v>
      </c>
    </row>
    <row r="16" spans="1:17" s="53" customFormat="1">
      <c r="A16" s="8" t="s">
        <v>121</v>
      </c>
      <c r="B16" s="9" t="s">
        <v>122</v>
      </c>
      <c r="C16" s="9">
        <v>18</v>
      </c>
      <c r="D16" s="9">
        <v>2927</v>
      </c>
      <c r="E16" s="9">
        <v>3676</v>
      </c>
      <c r="F16" s="9">
        <f>+E16-D16</f>
        <v>749</v>
      </c>
      <c r="G16" s="10">
        <f>E16/E$18</f>
        <v>2.8229801024443814E-2</v>
      </c>
      <c r="H16" s="51">
        <v>842464</v>
      </c>
      <c r="I16" s="51">
        <v>10109571</v>
      </c>
      <c r="J16" s="51">
        <f>H16/365*12</f>
        <v>27697.446575342467</v>
      </c>
      <c r="K16" s="10">
        <f>E16/D16-1</f>
        <v>0.25589340621797052</v>
      </c>
      <c r="L16" s="55">
        <f>I16/D16/365</f>
        <v>9.4627450613326083</v>
      </c>
      <c r="M16" s="58">
        <f>I16/E16/365</f>
        <v>7.5346721421437834</v>
      </c>
      <c r="N16" s="61">
        <f>3.4*E16+0.4*D16</f>
        <v>13669.199999999999</v>
      </c>
      <c r="O16" s="62">
        <f>E16-P16</f>
        <v>3526</v>
      </c>
      <c r="P16" s="63">
        <v>150</v>
      </c>
      <c r="Q16" s="64">
        <f>P16/E16</f>
        <v>4.0805223068552776E-2</v>
      </c>
    </row>
    <row r="17" spans="1:17" s="53" customFormat="1">
      <c r="A17" s="8" t="s">
        <v>123</v>
      </c>
      <c r="B17" s="9" t="s">
        <v>124</v>
      </c>
      <c r="C17" s="54">
        <v>92</v>
      </c>
      <c r="D17" s="9">
        <v>14</v>
      </c>
      <c r="E17" s="9">
        <v>18</v>
      </c>
      <c r="F17" s="9">
        <f>+E17-D17</f>
        <v>4</v>
      </c>
      <c r="G17" s="10">
        <f>E17/E$18</f>
        <v>1.3823079935799474E-4</v>
      </c>
      <c r="H17" s="51">
        <v>4303</v>
      </c>
      <c r="I17" s="51">
        <v>51635</v>
      </c>
      <c r="J17" s="51">
        <f>H17/365*12</f>
        <v>141.46849315068494</v>
      </c>
      <c r="K17" s="10">
        <f>E17/D17-1</f>
        <v>0.28571428571428581</v>
      </c>
      <c r="L17" s="55">
        <f>I17/D17/365</f>
        <v>10.104696673189824</v>
      </c>
      <c r="M17" s="58">
        <f>I17/E17/365</f>
        <v>7.8592085235920859</v>
      </c>
      <c r="N17" s="61">
        <f>3.4*(D17+E17)</f>
        <v>108.8</v>
      </c>
      <c r="O17" s="62">
        <f>E17-P17</f>
        <v>4.9723733867100357</v>
      </c>
      <c r="P17" s="63">
        <v>13.027626613289964</v>
      </c>
      <c r="Q17" s="64">
        <f>P17/E17</f>
        <v>0.7237570340716647</v>
      </c>
    </row>
    <row r="18" spans="1:17" s="53" customFormat="1">
      <c r="A18" s="8"/>
      <c r="B18" s="11" t="s">
        <v>125</v>
      </c>
      <c r="C18" s="53">
        <f>SUM(C2:C17)</f>
        <v>108840</v>
      </c>
      <c r="D18" s="11">
        <f>SUM(D2:D17)</f>
        <v>91936</v>
      </c>
      <c r="E18" s="11">
        <f>SUM(E2:E17)</f>
        <v>130217</v>
      </c>
      <c r="F18" s="9">
        <f>+E18-D18</f>
        <v>38281</v>
      </c>
      <c r="G18" s="10">
        <f>E18/E$18</f>
        <v>1</v>
      </c>
      <c r="H18" s="52">
        <f>SUM(H2:H17)</f>
        <v>34759210</v>
      </c>
      <c r="I18" s="52">
        <f>SUM(I2:I17)</f>
        <v>417110515</v>
      </c>
      <c r="J18" s="52">
        <f>H18/365*12</f>
        <v>1142768.5479452056</v>
      </c>
      <c r="K18" s="12">
        <f>E18/D18-1</f>
        <v>0.41638748694744177</v>
      </c>
      <c r="L18" s="56">
        <f>I18/D18/365</f>
        <v>12.430044098574827</v>
      </c>
      <c r="M18" s="59">
        <f>I18/E18/365</f>
        <v>8.7758782205593384</v>
      </c>
      <c r="N18" s="61">
        <f>3.4*(D18+E18)</f>
        <v>755320.2</v>
      </c>
      <c r="O18" s="62">
        <f>SUM(O2:O17)</f>
        <v>61699.683617939576</v>
      </c>
      <c r="P18" s="63">
        <f>E18-O18</f>
        <v>68517.316382060424</v>
      </c>
      <c r="Q18" s="64">
        <f>P18/E18</f>
        <v>0.52617796740871337</v>
      </c>
    </row>
    <row r="19" spans="1:17">
      <c r="B19" s="13">
        <v>0</v>
      </c>
      <c r="C19" s="13"/>
      <c r="O19" s="85">
        <f>O18/D18</f>
        <v>0.67111559800230136</v>
      </c>
      <c r="P19" s="85"/>
    </row>
    <row r="20" spans="1:17">
      <c r="B20" s="14" t="s">
        <v>126</v>
      </c>
      <c r="C20" s="14"/>
    </row>
  </sheetData>
  <autoFilter ref="A1:Q18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zoomScale="88" zoomScaleNormal="88" workbookViewId="0">
      <selection activeCell="G11" sqref="G11"/>
    </sheetView>
  </sheetViews>
  <sheetFormatPr baseColWidth="10" defaultColWidth="11.5703125" defaultRowHeight="12.75"/>
  <cols>
    <col min="1" max="1" width="4.42578125" style="15" customWidth="1"/>
    <col min="2" max="2" width="21" style="16" customWidth="1"/>
    <col min="3" max="3" width="6.42578125" style="16" customWidth="1"/>
    <col min="4" max="4" width="11.5703125" style="16" hidden="1" customWidth="1"/>
    <col min="5" max="5" width="9.7109375" style="16" customWidth="1"/>
    <col min="6" max="6" width="18.5703125" style="17" customWidth="1"/>
    <col min="9" max="9" width="21" customWidth="1"/>
    <col min="10" max="10" width="8.85546875" customWidth="1"/>
    <col min="11" max="11" width="18.5703125" customWidth="1"/>
  </cols>
  <sheetData>
    <row r="1" spans="1:11">
      <c r="A1" s="18" t="s">
        <v>127</v>
      </c>
      <c r="B1" s="18" t="s">
        <v>90</v>
      </c>
      <c r="C1" s="18" t="s">
        <v>16</v>
      </c>
      <c r="D1" s="18" t="s">
        <v>128</v>
      </c>
      <c r="E1" s="18" t="s">
        <v>129</v>
      </c>
      <c r="F1" s="18" t="s">
        <v>130</v>
      </c>
    </row>
    <row r="2" spans="1:11">
      <c r="A2" s="15" t="s">
        <v>131</v>
      </c>
      <c r="B2" s="16" t="s">
        <v>45</v>
      </c>
      <c r="C2" s="16">
        <v>111</v>
      </c>
      <c r="D2" s="16">
        <v>87.4</v>
      </c>
      <c r="E2" s="19">
        <f t="shared" ref="E2:E33" si="0">+D2/100*C2</f>
        <v>97.01400000000001</v>
      </c>
      <c r="F2" s="20">
        <f t="shared" ref="F2:F33" si="1">+C2-E2</f>
        <v>13.98599999999999</v>
      </c>
    </row>
    <row r="3" spans="1:11">
      <c r="A3" s="15" t="s">
        <v>132</v>
      </c>
      <c r="B3" s="16" t="s">
        <v>55</v>
      </c>
      <c r="C3" s="16">
        <v>94</v>
      </c>
      <c r="D3" s="16">
        <v>40.4</v>
      </c>
      <c r="E3" s="19">
        <f t="shared" si="0"/>
        <v>37.975999999999999</v>
      </c>
      <c r="F3" s="20">
        <f t="shared" si="1"/>
        <v>56.024000000000001</v>
      </c>
      <c r="I3" s="5" t="s">
        <v>90</v>
      </c>
      <c r="J3" s="5" t="s">
        <v>133</v>
      </c>
      <c r="K3" s="5" t="s">
        <v>130</v>
      </c>
    </row>
    <row r="4" spans="1:11">
      <c r="A4" s="15" t="s">
        <v>134</v>
      </c>
      <c r="B4" s="16" t="s">
        <v>45</v>
      </c>
      <c r="C4" s="16">
        <v>60</v>
      </c>
      <c r="D4" s="16">
        <v>65</v>
      </c>
      <c r="E4" s="19">
        <f t="shared" si="0"/>
        <v>39</v>
      </c>
      <c r="F4" s="20">
        <f t="shared" si="1"/>
        <v>21</v>
      </c>
      <c r="I4" s="21" t="s">
        <v>45</v>
      </c>
      <c r="J4" s="22">
        <v>1377.9870000000001</v>
      </c>
      <c r="K4" s="23">
        <v>835.01300000000003</v>
      </c>
    </row>
    <row r="5" spans="1:11">
      <c r="A5" s="15" t="s">
        <v>135</v>
      </c>
      <c r="B5" s="16" t="s">
        <v>30</v>
      </c>
      <c r="C5" s="16">
        <v>20</v>
      </c>
      <c r="D5" s="16">
        <v>40</v>
      </c>
      <c r="E5" s="19">
        <f t="shared" si="0"/>
        <v>8</v>
      </c>
      <c r="F5" s="20">
        <f t="shared" si="1"/>
        <v>12</v>
      </c>
      <c r="I5" s="21" t="s">
        <v>104</v>
      </c>
      <c r="J5" s="22">
        <v>282.03699999999998</v>
      </c>
      <c r="K5" s="23">
        <v>156.96299999999999</v>
      </c>
    </row>
    <row r="6" spans="1:11">
      <c r="A6" s="15" t="s">
        <v>136</v>
      </c>
      <c r="B6" s="16" t="s">
        <v>30</v>
      </c>
      <c r="C6" s="16">
        <v>18</v>
      </c>
      <c r="D6" s="16">
        <v>50</v>
      </c>
      <c r="E6" s="19">
        <f t="shared" si="0"/>
        <v>9</v>
      </c>
      <c r="F6" s="20">
        <f t="shared" si="1"/>
        <v>9</v>
      </c>
      <c r="I6" s="21" t="s">
        <v>43</v>
      </c>
      <c r="J6" s="22">
        <v>392.995</v>
      </c>
      <c r="K6" s="23">
        <v>414.005</v>
      </c>
    </row>
    <row r="7" spans="1:11">
      <c r="A7" s="15" t="s">
        <v>29</v>
      </c>
      <c r="B7" s="16" t="s">
        <v>30</v>
      </c>
      <c r="C7" s="16">
        <v>551</v>
      </c>
      <c r="D7" s="16">
        <v>44.3</v>
      </c>
      <c r="E7" s="19">
        <f t="shared" si="0"/>
        <v>244.09299999999996</v>
      </c>
      <c r="F7" s="20">
        <f t="shared" si="1"/>
        <v>306.90700000000004</v>
      </c>
      <c r="I7" s="21" t="s">
        <v>49</v>
      </c>
      <c r="J7" s="22">
        <v>410.03300000000002</v>
      </c>
      <c r="K7" s="23">
        <v>253.96700000000001</v>
      </c>
    </row>
    <row r="8" spans="1:11">
      <c r="A8" s="15" t="s">
        <v>137</v>
      </c>
      <c r="B8" s="16" t="s">
        <v>45</v>
      </c>
      <c r="C8" s="16">
        <v>28</v>
      </c>
      <c r="D8" s="16">
        <v>75</v>
      </c>
      <c r="E8" s="19">
        <f t="shared" si="0"/>
        <v>21</v>
      </c>
      <c r="F8" s="20">
        <f t="shared" si="1"/>
        <v>7</v>
      </c>
      <c r="I8" s="21" t="s">
        <v>138</v>
      </c>
      <c r="J8" s="22">
        <v>16.986999999999998</v>
      </c>
      <c r="K8" s="23">
        <v>20.013000000000002</v>
      </c>
    </row>
    <row r="9" spans="1:11">
      <c r="A9" s="15" t="s">
        <v>139</v>
      </c>
      <c r="B9" s="16" t="s">
        <v>108</v>
      </c>
      <c r="C9" s="16">
        <v>25</v>
      </c>
      <c r="D9" s="16">
        <v>44</v>
      </c>
      <c r="E9" s="19">
        <f t="shared" si="0"/>
        <v>11</v>
      </c>
      <c r="F9" s="20">
        <f t="shared" si="1"/>
        <v>14</v>
      </c>
      <c r="I9" s="21" t="s">
        <v>108</v>
      </c>
      <c r="J9" s="22">
        <v>1336.2919999999999</v>
      </c>
      <c r="K9" s="23">
        <v>1470.7080000000001</v>
      </c>
    </row>
    <row r="10" spans="1:11">
      <c r="A10" s="15" t="s">
        <v>140</v>
      </c>
      <c r="B10" s="16" t="s">
        <v>114</v>
      </c>
      <c r="C10" s="16">
        <v>33</v>
      </c>
      <c r="D10" s="16">
        <v>51.5</v>
      </c>
      <c r="E10" s="19">
        <f t="shared" si="0"/>
        <v>16.995000000000001</v>
      </c>
      <c r="F10" s="20">
        <f t="shared" si="1"/>
        <v>16.004999999999999</v>
      </c>
      <c r="I10" s="21" t="s">
        <v>118</v>
      </c>
      <c r="J10" s="22">
        <v>109.89</v>
      </c>
      <c r="K10" s="23">
        <v>160.11000000000001</v>
      </c>
    </row>
    <row r="11" spans="1:11">
      <c r="A11" s="15">
        <v>10</v>
      </c>
      <c r="B11" s="16" t="s">
        <v>108</v>
      </c>
      <c r="C11" s="16">
        <v>104</v>
      </c>
      <c r="D11" s="16">
        <v>66</v>
      </c>
      <c r="E11" s="19">
        <f t="shared" si="0"/>
        <v>68.64</v>
      </c>
      <c r="F11" s="20">
        <f t="shared" si="1"/>
        <v>35.36</v>
      </c>
      <c r="I11" s="21" t="s">
        <v>122</v>
      </c>
      <c r="J11" s="22">
        <v>450.16399999999999</v>
      </c>
      <c r="K11" s="23">
        <v>336.83600000000001</v>
      </c>
    </row>
    <row r="12" spans="1:11">
      <c r="A12" s="15">
        <v>11</v>
      </c>
      <c r="B12" s="16" t="s">
        <v>114</v>
      </c>
      <c r="C12" s="16">
        <v>31</v>
      </c>
      <c r="D12" s="16">
        <v>41.9</v>
      </c>
      <c r="E12" s="19">
        <f t="shared" si="0"/>
        <v>12.988999999999999</v>
      </c>
      <c r="F12" s="20">
        <f t="shared" si="1"/>
        <v>18.011000000000003</v>
      </c>
      <c r="I12" s="21" t="s">
        <v>55</v>
      </c>
      <c r="J12" s="22">
        <v>552.26199999999994</v>
      </c>
      <c r="K12" s="23">
        <v>654.73800000000006</v>
      </c>
    </row>
    <row r="13" spans="1:11">
      <c r="A13" s="15">
        <v>12</v>
      </c>
      <c r="B13" s="16" t="s">
        <v>114</v>
      </c>
      <c r="C13" s="16">
        <v>29</v>
      </c>
      <c r="D13" s="16">
        <v>44.8</v>
      </c>
      <c r="E13" s="19">
        <f t="shared" si="0"/>
        <v>12.991999999999999</v>
      </c>
      <c r="F13" s="20">
        <f t="shared" si="1"/>
        <v>16.008000000000003</v>
      </c>
      <c r="I13" s="21" t="s">
        <v>63</v>
      </c>
      <c r="J13" s="22">
        <v>6135.1</v>
      </c>
      <c r="K13" s="23">
        <v>6719.9</v>
      </c>
    </row>
    <row r="14" spans="1:11">
      <c r="A14" s="15">
        <v>13</v>
      </c>
      <c r="B14" s="16" t="s">
        <v>30</v>
      </c>
      <c r="C14" s="16">
        <v>1111</v>
      </c>
      <c r="D14" s="16">
        <v>50.6</v>
      </c>
      <c r="E14" s="19">
        <f t="shared" si="0"/>
        <v>562.16600000000005</v>
      </c>
      <c r="F14" s="20">
        <f t="shared" si="1"/>
        <v>548.83399999999995</v>
      </c>
      <c r="I14" s="21" t="s">
        <v>120</v>
      </c>
      <c r="J14" s="22">
        <v>69.037000000000006</v>
      </c>
      <c r="K14" s="23">
        <v>61.963000000000001</v>
      </c>
    </row>
    <row r="15" spans="1:11">
      <c r="A15" s="15">
        <v>14</v>
      </c>
      <c r="B15" s="16" t="s">
        <v>33</v>
      </c>
      <c r="C15" s="16">
        <v>151</v>
      </c>
      <c r="D15" s="16">
        <v>42.4</v>
      </c>
      <c r="E15" s="19">
        <f t="shared" si="0"/>
        <v>64.024000000000001</v>
      </c>
      <c r="F15" s="20">
        <f t="shared" si="1"/>
        <v>86.975999999999999</v>
      </c>
      <c r="I15" s="21" t="s">
        <v>141</v>
      </c>
      <c r="J15" s="22">
        <v>160.114</v>
      </c>
      <c r="K15" s="23">
        <v>198.886</v>
      </c>
    </row>
    <row r="16" spans="1:11">
      <c r="A16" s="15">
        <v>15</v>
      </c>
      <c r="B16" s="16" t="s">
        <v>45</v>
      </c>
      <c r="C16" s="16">
        <v>6</v>
      </c>
      <c r="D16" s="16">
        <v>83.3</v>
      </c>
      <c r="E16" s="19">
        <f t="shared" si="0"/>
        <v>4.9979999999999993</v>
      </c>
      <c r="F16" s="20">
        <f t="shared" si="1"/>
        <v>1.0020000000000007</v>
      </c>
      <c r="I16" s="21" t="s">
        <v>33</v>
      </c>
      <c r="J16" s="22">
        <v>426.19</v>
      </c>
      <c r="K16" s="23">
        <v>548.80999999999995</v>
      </c>
    </row>
    <row r="17" spans="1:11">
      <c r="A17" s="15">
        <v>16</v>
      </c>
      <c r="B17" s="16" t="s">
        <v>112</v>
      </c>
      <c r="C17" s="16">
        <v>45</v>
      </c>
      <c r="D17" s="16">
        <v>48.9</v>
      </c>
      <c r="E17" s="19">
        <f t="shared" si="0"/>
        <v>22.004999999999999</v>
      </c>
      <c r="F17" s="20">
        <f t="shared" si="1"/>
        <v>22.995000000000001</v>
      </c>
      <c r="I17" s="21" t="s">
        <v>112</v>
      </c>
      <c r="J17" s="22">
        <v>858.846</v>
      </c>
      <c r="K17" s="23">
        <v>616.154</v>
      </c>
    </row>
    <row r="18" spans="1:11">
      <c r="A18" s="15">
        <v>17</v>
      </c>
      <c r="B18" s="16" t="s">
        <v>112</v>
      </c>
      <c r="C18" s="16">
        <v>42</v>
      </c>
      <c r="D18" s="16">
        <v>59.5</v>
      </c>
      <c r="E18" s="19">
        <f t="shared" si="0"/>
        <v>24.99</v>
      </c>
      <c r="F18" s="20">
        <f t="shared" si="1"/>
        <v>17.010000000000002</v>
      </c>
      <c r="I18" s="21" t="s">
        <v>114</v>
      </c>
      <c r="J18" s="22">
        <v>846.73500000000001</v>
      </c>
      <c r="K18" s="23">
        <v>571.26499999999999</v>
      </c>
    </row>
    <row r="19" spans="1:11">
      <c r="A19" s="15">
        <v>18</v>
      </c>
      <c r="B19" s="16" t="s">
        <v>49</v>
      </c>
      <c r="C19" s="16">
        <v>42</v>
      </c>
      <c r="D19" s="16">
        <v>66.7</v>
      </c>
      <c r="E19" s="19">
        <f t="shared" si="0"/>
        <v>28.014000000000003</v>
      </c>
      <c r="F19" s="20">
        <f t="shared" si="1"/>
        <v>13.985999999999997</v>
      </c>
      <c r="I19" s="21" t="s">
        <v>30</v>
      </c>
      <c r="J19" s="22">
        <v>959.28700000000003</v>
      </c>
      <c r="K19" s="23">
        <v>988.71299999999997</v>
      </c>
    </row>
    <row r="20" spans="1:11">
      <c r="A20" s="15">
        <v>19</v>
      </c>
      <c r="B20" s="16" t="s">
        <v>112</v>
      </c>
      <c r="C20" s="16">
        <v>11</v>
      </c>
      <c r="D20" s="16">
        <v>81.8</v>
      </c>
      <c r="E20" s="19">
        <f t="shared" si="0"/>
        <v>8.9979999999999993</v>
      </c>
      <c r="F20" s="20">
        <f t="shared" si="1"/>
        <v>2.0020000000000007</v>
      </c>
      <c r="I20" s="21" t="s">
        <v>142</v>
      </c>
      <c r="J20" s="22">
        <v>515.95799999999997</v>
      </c>
      <c r="K20" s="23">
        <v>717.04200000000003</v>
      </c>
    </row>
    <row r="21" spans="1:11">
      <c r="A21" s="15" t="s">
        <v>143</v>
      </c>
      <c r="B21" s="16" t="s">
        <v>138</v>
      </c>
      <c r="C21" s="16">
        <v>10</v>
      </c>
      <c r="D21" s="16">
        <v>40</v>
      </c>
      <c r="E21" s="19">
        <f t="shared" si="0"/>
        <v>4</v>
      </c>
      <c r="F21" s="20">
        <f t="shared" si="1"/>
        <v>6</v>
      </c>
      <c r="I21" s="21" t="s">
        <v>124</v>
      </c>
      <c r="J21" s="22">
        <v>92.055999999999997</v>
      </c>
      <c r="K21" s="23">
        <v>55.944000000000003</v>
      </c>
    </row>
    <row r="22" spans="1:11">
      <c r="A22" s="15" t="s">
        <v>144</v>
      </c>
      <c r="B22" s="16" t="s">
        <v>138</v>
      </c>
      <c r="C22" s="16">
        <v>27</v>
      </c>
      <c r="D22" s="16">
        <v>48.1</v>
      </c>
      <c r="E22" s="19">
        <f t="shared" si="0"/>
        <v>12.987000000000002</v>
      </c>
      <c r="F22" s="20">
        <f t="shared" si="1"/>
        <v>14.012999999999998</v>
      </c>
      <c r="I22" s="21" t="s">
        <v>145</v>
      </c>
      <c r="J22" s="23">
        <v>67.837999999999994</v>
      </c>
      <c r="K22" s="23">
        <v>39.161999999999999</v>
      </c>
    </row>
    <row r="23" spans="1:11">
      <c r="A23" s="15">
        <v>21</v>
      </c>
      <c r="B23" s="16" t="s">
        <v>104</v>
      </c>
      <c r="C23" s="16">
        <v>31</v>
      </c>
      <c r="D23" s="16">
        <v>61.3</v>
      </c>
      <c r="E23" s="19">
        <f t="shared" si="0"/>
        <v>19.003</v>
      </c>
      <c r="F23" s="20">
        <f t="shared" si="1"/>
        <v>11.997</v>
      </c>
    </row>
    <row r="24" spans="1:11">
      <c r="A24" s="15">
        <v>22</v>
      </c>
      <c r="B24" s="16" t="s">
        <v>43</v>
      </c>
      <c r="C24" s="16">
        <v>156</v>
      </c>
      <c r="D24" s="16">
        <v>47.4</v>
      </c>
      <c r="E24" s="19">
        <f t="shared" si="0"/>
        <v>73.944000000000003</v>
      </c>
      <c r="F24" s="20">
        <f t="shared" si="1"/>
        <v>82.055999999999997</v>
      </c>
    </row>
    <row r="25" spans="1:11">
      <c r="A25" s="15">
        <v>23</v>
      </c>
      <c r="B25" s="16" t="s">
        <v>112</v>
      </c>
      <c r="C25" s="16">
        <v>17</v>
      </c>
      <c r="D25" s="16">
        <v>23.5</v>
      </c>
      <c r="E25" s="19">
        <f t="shared" si="0"/>
        <v>3.9949999999999997</v>
      </c>
      <c r="F25" s="20">
        <f t="shared" si="1"/>
        <v>13.005000000000001</v>
      </c>
    </row>
    <row r="26" spans="1:11">
      <c r="A26" s="15">
        <v>24</v>
      </c>
      <c r="B26" s="16" t="s">
        <v>112</v>
      </c>
      <c r="C26" s="16">
        <v>71</v>
      </c>
      <c r="D26" s="16">
        <v>64.8</v>
      </c>
      <c r="E26" s="19">
        <f t="shared" si="0"/>
        <v>46.008000000000003</v>
      </c>
      <c r="F26" s="20">
        <f t="shared" si="1"/>
        <v>24.991999999999997</v>
      </c>
    </row>
    <row r="27" spans="1:11">
      <c r="A27" s="15">
        <v>25</v>
      </c>
      <c r="B27" s="16" t="s">
        <v>104</v>
      </c>
      <c r="C27" s="16">
        <v>126</v>
      </c>
      <c r="D27" s="16">
        <v>64.3</v>
      </c>
      <c r="E27" s="19">
        <f t="shared" si="0"/>
        <v>81.018000000000001</v>
      </c>
      <c r="F27" s="20">
        <f t="shared" si="1"/>
        <v>44.981999999999999</v>
      </c>
    </row>
    <row r="28" spans="1:11">
      <c r="A28" s="15">
        <v>26</v>
      </c>
      <c r="B28" s="16" t="s">
        <v>45</v>
      </c>
      <c r="C28" s="16">
        <v>79</v>
      </c>
      <c r="D28" s="16">
        <v>41.8</v>
      </c>
      <c r="E28" s="19">
        <f t="shared" si="0"/>
        <v>33.021999999999998</v>
      </c>
      <c r="F28" s="20">
        <f t="shared" si="1"/>
        <v>45.978000000000002</v>
      </c>
    </row>
    <row r="29" spans="1:11">
      <c r="A29" s="15">
        <v>27</v>
      </c>
      <c r="B29" s="16" t="s">
        <v>33</v>
      </c>
      <c r="C29" s="16">
        <v>217</v>
      </c>
      <c r="D29" s="16">
        <v>46.5</v>
      </c>
      <c r="E29" s="19">
        <f t="shared" si="0"/>
        <v>100.905</v>
      </c>
      <c r="F29" s="20">
        <f t="shared" si="1"/>
        <v>116.095</v>
      </c>
    </row>
    <row r="30" spans="1:11">
      <c r="A30" s="15">
        <v>28</v>
      </c>
      <c r="B30" s="16" t="s">
        <v>49</v>
      </c>
      <c r="C30" s="16">
        <v>79</v>
      </c>
      <c r="D30" s="16">
        <v>51.9</v>
      </c>
      <c r="E30" s="19">
        <f t="shared" si="0"/>
        <v>41.001000000000005</v>
      </c>
      <c r="F30" s="20">
        <f t="shared" si="1"/>
        <v>37.998999999999995</v>
      </c>
    </row>
    <row r="31" spans="1:11">
      <c r="A31" s="15">
        <v>29</v>
      </c>
      <c r="B31" s="16" t="s">
        <v>43</v>
      </c>
      <c r="C31" s="16">
        <v>138</v>
      </c>
      <c r="D31" s="16">
        <v>44.9</v>
      </c>
      <c r="E31" s="19">
        <f t="shared" si="0"/>
        <v>61.962000000000003</v>
      </c>
      <c r="F31" s="20">
        <f t="shared" si="1"/>
        <v>76.037999999999997</v>
      </c>
    </row>
    <row r="32" spans="1:11">
      <c r="A32" s="15">
        <v>30</v>
      </c>
      <c r="B32" s="16" t="s">
        <v>114</v>
      </c>
      <c r="C32" s="16">
        <v>139</v>
      </c>
      <c r="D32" s="16">
        <v>46</v>
      </c>
      <c r="E32" s="19">
        <f t="shared" si="0"/>
        <v>63.940000000000005</v>
      </c>
      <c r="F32" s="20">
        <f t="shared" si="1"/>
        <v>75.06</v>
      </c>
    </row>
    <row r="33" spans="1:6">
      <c r="A33" s="15">
        <v>31</v>
      </c>
      <c r="B33" s="16" t="s">
        <v>114</v>
      </c>
      <c r="C33" s="16">
        <v>675</v>
      </c>
      <c r="D33" s="16">
        <v>60</v>
      </c>
      <c r="E33" s="19">
        <f t="shared" si="0"/>
        <v>405</v>
      </c>
      <c r="F33" s="20">
        <f t="shared" si="1"/>
        <v>270</v>
      </c>
    </row>
    <row r="34" spans="1:6">
      <c r="A34" s="15">
        <v>32</v>
      </c>
      <c r="B34" s="16" t="s">
        <v>114</v>
      </c>
      <c r="C34" s="16">
        <v>15</v>
      </c>
      <c r="D34" s="16">
        <v>40</v>
      </c>
      <c r="E34" s="19">
        <f t="shared" ref="E34:E65" si="2">+D34/100*C34</f>
        <v>6</v>
      </c>
      <c r="F34" s="20">
        <f t="shared" ref="F34:F65" si="3">+C34-E34</f>
        <v>9</v>
      </c>
    </row>
    <row r="35" spans="1:6">
      <c r="A35" s="15">
        <v>33</v>
      </c>
      <c r="B35" s="16" t="s">
        <v>112</v>
      </c>
      <c r="C35" s="16">
        <v>687</v>
      </c>
      <c r="D35" s="16">
        <v>63</v>
      </c>
      <c r="E35" s="19">
        <f t="shared" si="2"/>
        <v>432.81</v>
      </c>
      <c r="F35" s="20">
        <f t="shared" si="3"/>
        <v>254.19</v>
      </c>
    </row>
    <row r="36" spans="1:6">
      <c r="A36" s="15">
        <v>34</v>
      </c>
      <c r="B36" s="16" t="s">
        <v>114</v>
      </c>
      <c r="C36" s="16">
        <v>302</v>
      </c>
      <c r="D36" s="16">
        <v>67.5</v>
      </c>
      <c r="E36" s="19">
        <f t="shared" si="2"/>
        <v>203.85000000000002</v>
      </c>
      <c r="F36" s="20">
        <f t="shared" si="3"/>
        <v>98.149999999999977</v>
      </c>
    </row>
    <row r="37" spans="1:6">
      <c r="A37" s="15">
        <v>35</v>
      </c>
      <c r="B37" s="16" t="s">
        <v>43</v>
      </c>
      <c r="C37" s="16">
        <v>307</v>
      </c>
      <c r="D37" s="16">
        <v>46.3</v>
      </c>
      <c r="E37" s="19">
        <f t="shared" si="2"/>
        <v>142.14099999999999</v>
      </c>
      <c r="F37" s="20">
        <f t="shared" si="3"/>
        <v>164.85900000000001</v>
      </c>
    </row>
    <row r="38" spans="1:6">
      <c r="A38" s="15">
        <v>36</v>
      </c>
      <c r="B38" s="16" t="s">
        <v>49</v>
      </c>
      <c r="C38" s="16">
        <v>46</v>
      </c>
      <c r="D38" s="16">
        <v>76.099999999999994</v>
      </c>
      <c r="E38" s="19">
        <f t="shared" si="2"/>
        <v>35.005999999999993</v>
      </c>
      <c r="F38" s="20">
        <f t="shared" si="3"/>
        <v>10.994000000000007</v>
      </c>
    </row>
    <row r="39" spans="1:6">
      <c r="A39" s="15">
        <v>37</v>
      </c>
      <c r="B39" s="16" t="s">
        <v>49</v>
      </c>
      <c r="C39" s="16">
        <v>203</v>
      </c>
      <c r="D39" s="16">
        <v>71.400000000000006</v>
      </c>
      <c r="E39" s="19">
        <f t="shared" si="2"/>
        <v>144.94200000000001</v>
      </c>
      <c r="F39" s="20">
        <f t="shared" si="3"/>
        <v>58.057999999999993</v>
      </c>
    </row>
    <row r="40" spans="1:6">
      <c r="A40" s="15">
        <v>38</v>
      </c>
      <c r="B40" s="16" t="s">
        <v>45</v>
      </c>
      <c r="C40" s="16">
        <v>439</v>
      </c>
      <c r="D40" s="16">
        <v>54</v>
      </c>
      <c r="E40" s="19">
        <f t="shared" si="2"/>
        <v>237.06</v>
      </c>
      <c r="F40" s="20">
        <f t="shared" si="3"/>
        <v>201.94</v>
      </c>
    </row>
    <row r="41" spans="1:6">
      <c r="A41" s="15">
        <v>39</v>
      </c>
      <c r="B41" s="16" t="s">
        <v>104</v>
      </c>
      <c r="C41" s="16">
        <v>45</v>
      </c>
      <c r="D41" s="16">
        <v>62.2</v>
      </c>
      <c r="E41" s="19">
        <f t="shared" si="2"/>
        <v>27.99</v>
      </c>
      <c r="F41" s="20">
        <f t="shared" si="3"/>
        <v>17.010000000000002</v>
      </c>
    </row>
    <row r="42" spans="1:6">
      <c r="A42" s="15">
        <v>40</v>
      </c>
      <c r="B42" s="16" t="s">
        <v>112</v>
      </c>
      <c r="C42" s="16">
        <v>14</v>
      </c>
      <c r="D42" s="16">
        <v>64.3</v>
      </c>
      <c r="E42" s="19">
        <f t="shared" si="2"/>
        <v>9.0020000000000007</v>
      </c>
      <c r="F42" s="20">
        <f t="shared" si="3"/>
        <v>4.9979999999999993</v>
      </c>
    </row>
    <row r="43" spans="1:6">
      <c r="A43" s="15">
        <v>41</v>
      </c>
      <c r="B43" s="16" t="s">
        <v>49</v>
      </c>
      <c r="C43" s="16">
        <v>42</v>
      </c>
      <c r="D43" s="16">
        <v>66.7</v>
      </c>
      <c r="E43" s="19">
        <f t="shared" si="2"/>
        <v>28.014000000000003</v>
      </c>
      <c r="F43" s="20">
        <f t="shared" si="3"/>
        <v>13.985999999999997</v>
      </c>
    </row>
    <row r="44" spans="1:6">
      <c r="A44" s="15">
        <v>42</v>
      </c>
      <c r="B44" s="16" t="s">
        <v>45</v>
      </c>
      <c r="C44" s="16">
        <v>235</v>
      </c>
      <c r="D44" s="16">
        <v>74</v>
      </c>
      <c r="E44" s="19">
        <f t="shared" si="2"/>
        <v>173.9</v>
      </c>
      <c r="F44" s="20">
        <f t="shared" si="3"/>
        <v>61.099999999999994</v>
      </c>
    </row>
    <row r="45" spans="1:6">
      <c r="A45" s="15">
        <v>43</v>
      </c>
      <c r="B45" s="16" t="s">
        <v>45</v>
      </c>
      <c r="C45" s="16">
        <v>12</v>
      </c>
      <c r="D45" s="16">
        <v>66.7</v>
      </c>
      <c r="E45" s="19">
        <f t="shared" si="2"/>
        <v>8.0040000000000013</v>
      </c>
      <c r="F45" s="20">
        <f t="shared" si="3"/>
        <v>3.9959999999999987</v>
      </c>
    </row>
    <row r="46" spans="1:6">
      <c r="A46" s="15">
        <v>44</v>
      </c>
      <c r="B46" s="16" t="s">
        <v>142</v>
      </c>
      <c r="C46" s="16">
        <v>722</v>
      </c>
      <c r="D46" s="16">
        <v>37.4</v>
      </c>
      <c r="E46" s="19">
        <f t="shared" si="2"/>
        <v>270.02800000000002</v>
      </c>
      <c r="F46" s="20">
        <f t="shared" si="3"/>
        <v>451.97199999999998</v>
      </c>
    </row>
    <row r="47" spans="1:6">
      <c r="A47" s="15">
        <v>45</v>
      </c>
      <c r="B47" s="16" t="s">
        <v>49</v>
      </c>
      <c r="C47" s="16">
        <v>252</v>
      </c>
      <c r="D47" s="16">
        <v>52.8</v>
      </c>
      <c r="E47" s="19">
        <f t="shared" si="2"/>
        <v>133.05600000000001</v>
      </c>
      <c r="F47" s="20">
        <f t="shared" si="3"/>
        <v>118.94399999999999</v>
      </c>
    </row>
    <row r="48" spans="1:6">
      <c r="A48" s="15">
        <v>46</v>
      </c>
      <c r="B48" s="16" t="s">
        <v>114</v>
      </c>
      <c r="C48" s="16">
        <v>21</v>
      </c>
      <c r="D48" s="16">
        <v>66.7</v>
      </c>
      <c r="E48" s="19">
        <f t="shared" si="2"/>
        <v>14.007000000000001</v>
      </c>
      <c r="F48" s="20">
        <f t="shared" si="3"/>
        <v>6.9929999999999986</v>
      </c>
    </row>
    <row r="49" spans="1:6">
      <c r="A49" s="15">
        <v>47</v>
      </c>
      <c r="B49" s="16" t="s">
        <v>112</v>
      </c>
      <c r="C49" s="16">
        <v>38</v>
      </c>
      <c r="D49" s="16">
        <v>60.5</v>
      </c>
      <c r="E49" s="19">
        <f t="shared" si="2"/>
        <v>22.99</v>
      </c>
      <c r="F49" s="20">
        <f t="shared" si="3"/>
        <v>15.010000000000002</v>
      </c>
    </row>
    <row r="50" spans="1:6">
      <c r="A50" s="15">
        <v>48</v>
      </c>
      <c r="B50" s="16" t="s">
        <v>114</v>
      </c>
      <c r="C50" s="16">
        <v>1</v>
      </c>
      <c r="D50" s="16">
        <v>0</v>
      </c>
      <c r="E50" s="19">
        <f t="shared" si="2"/>
        <v>0</v>
      </c>
      <c r="F50" s="20">
        <f t="shared" si="3"/>
        <v>1</v>
      </c>
    </row>
    <row r="51" spans="1:6">
      <c r="A51" s="15">
        <v>49</v>
      </c>
      <c r="B51" s="16" t="s">
        <v>142</v>
      </c>
      <c r="C51" s="16">
        <v>194</v>
      </c>
      <c r="D51" s="16">
        <v>53.1</v>
      </c>
      <c r="E51" s="19">
        <f t="shared" si="2"/>
        <v>103.01400000000001</v>
      </c>
      <c r="F51" s="20">
        <f t="shared" si="3"/>
        <v>90.98599999999999</v>
      </c>
    </row>
    <row r="52" spans="1:6">
      <c r="A52" s="15">
        <v>50</v>
      </c>
      <c r="B52" s="16" t="s">
        <v>33</v>
      </c>
      <c r="C52" s="16">
        <v>41</v>
      </c>
      <c r="D52" s="16">
        <v>70.7</v>
      </c>
      <c r="E52" s="19">
        <f t="shared" si="2"/>
        <v>28.987000000000002</v>
      </c>
      <c r="F52" s="20">
        <f t="shared" si="3"/>
        <v>12.012999999999998</v>
      </c>
    </row>
    <row r="53" spans="1:6">
      <c r="A53" s="15">
        <v>51</v>
      </c>
      <c r="B53" s="16" t="s">
        <v>108</v>
      </c>
      <c r="C53" s="16">
        <v>217</v>
      </c>
      <c r="D53" s="16">
        <v>45.2</v>
      </c>
      <c r="E53" s="19">
        <f t="shared" si="2"/>
        <v>98.084000000000003</v>
      </c>
      <c r="F53" s="20">
        <f t="shared" si="3"/>
        <v>118.916</v>
      </c>
    </row>
    <row r="54" spans="1:6">
      <c r="A54" s="15">
        <v>52</v>
      </c>
      <c r="B54" s="16" t="s">
        <v>108</v>
      </c>
      <c r="C54" s="16">
        <v>12</v>
      </c>
      <c r="D54" s="16">
        <v>66.7</v>
      </c>
      <c r="E54" s="19">
        <f t="shared" si="2"/>
        <v>8.0040000000000013</v>
      </c>
      <c r="F54" s="20">
        <f t="shared" si="3"/>
        <v>3.9959999999999987</v>
      </c>
    </row>
    <row r="55" spans="1:6">
      <c r="A55" s="15">
        <v>53</v>
      </c>
      <c r="B55" s="16" t="s">
        <v>142</v>
      </c>
      <c r="C55" s="16">
        <v>39</v>
      </c>
      <c r="D55" s="16">
        <v>43.6</v>
      </c>
      <c r="E55" s="19">
        <f t="shared" si="2"/>
        <v>17.004000000000001</v>
      </c>
      <c r="F55" s="20">
        <f t="shared" si="3"/>
        <v>21.995999999999999</v>
      </c>
    </row>
    <row r="56" spans="1:6">
      <c r="A56" s="15">
        <v>54</v>
      </c>
      <c r="B56" s="16" t="s">
        <v>108</v>
      </c>
      <c r="C56" s="16">
        <v>200</v>
      </c>
      <c r="D56" s="16">
        <v>71.5</v>
      </c>
      <c r="E56" s="19">
        <f t="shared" si="2"/>
        <v>143</v>
      </c>
      <c r="F56" s="20">
        <f t="shared" si="3"/>
        <v>57</v>
      </c>
    </row>
    <row r="57" spans="1:6">
      <c r="A57" s="15">
        <v>55</v>
      </c>
      <c r="B57" s="16" t="s">
        <v>108</v>
      </c>
      <c r="C57" s="16">
        <v>10</v>
      </c>
      <c r="D57" s="16">
        <v>80</v>
      </c>
      <c r="E57" s="19">
        <f t="shared" si="2"/>
        <v>8</v>
      </c>
      <c r="F57" s="20">
        <f t="shared" si="3"/>
        <v>2</v>
      </c>
    </row>
    <row r="58" spans="1:6">
      <c r="A58" s="15">
        <v>56</v>
      </c>
      <c r="B58" s="16" t="s">
        <v>43</v>
      </c>
      <c r="C58" s="16">
        <v>206</v>
      </c>
      <c r="D58" s="16">
        <v>55.8</v>
      </c>
      <c r="E58" s="19">
        <f t="shared" si="2"/>
        <v>114.94799999999999</v>
      </c>
      <c r="F58" s="20">
        <f t="shared" si="3"/>
        <v>91.052000000000007</v>
      </c>
    </row>
    <row r="59" spans="1:6">
      <c r="A59" s="15">
        <v>57</v>
      </c>
      <c r="B59" s="16" t="s">
        <v>108</v>
      </c>
      <c r="C59" s="16">
        <v>703</v>
      </c>
      <c r="D59" s="16">
        <v>37.700000000000003</v>
      </c>
      <c r="E59" s="19">
        <f t="shared" si="2"/>
        <v>265.03100000000001</v>
      </c>
      <c r="F59" s="20">
        <f t="shared" si="3"/>
        <v>437.96899999999999</v>
      </c>
    </row>
    <row r="60" spans="1:6">
      <c r="A60" s="15">
        <v>58</v>
      </c>
      <c r="B60" s="16" t="s">
        <v>104</v>
      </c>
      <c r="C60" s="16">
        <v>17</v>
      </c>
      <c r="D60" s="16">
        <v>47.1</v>
      </c>
      <c r="E60" s="19">
        <f t="shared" si="2"/>
        <v>8.0069999999999997</v>
      </c>
      <c r="F60" s="20">
        <f t="shared" si="3"/>
        <v>8.9930000000000003</v>
      </c>
    </row>
    <row r="61" spans="1:6">
      <c r="A61" s="15">
        <v>59</v>
      </c>
      <c r="B61" s="16" t="s">
        <v>55</v>
      </c>
      <c r="C61" s="16">
        <v>630</v>
      </c>
      <c r="D61" s="16">
        <v>48.3</v>
      </c>
      <c r="E61" s="19">
        <f t="shared" si="2"/>
        <v>304.28999999999996</v>
      </c>
      <c r="F61" s="20">
        <f t="shared" si="3"/>
        <v>325.71000000000004</v>
      </c>
    </row>
    <row r="62" spans="1:6">
      <c r="A62" s="15">
        <v>60</v>
      </c>
      <c r="B62" s="16" t="s">
        <v>55</v>
      </c>
      <c r="C62" s="16">
        <v>277</v>
      </c>
      <c r="D62" s="16">
        <v>39</v>
      </c>
      <c r="E62" s="19">
        <f t="shared" si="2"/>
        <v>108.03</v>
      </c>
      <c r="F62" s="20">
        <f t="shared" si="3"/>
        <v>168.97</v>
      </c>
    </row>
    <row r="63" spans="1:6">
      <c r="A63" s="15">
        <v>61</v>
      </c>
      <c r="B63" s="16" t="s">
        <v>33</v>
      </c>
      <c r="C63" s="16">
        <v>21</v>
      </c>
      <c r="D63" s="16">
        <v>52.4</v>
      </c>
      <c r="E63" s="19">
        <f t="shared" si="2"/>
        <v>11.004000000000001</v>
      </c>
      <c r="F63" s="20">
        <f t="shared" si="3"/>
        <v>9.9959999999999987</v>
      </c>
    </row>
    <row r="64" spans="1:6">
      <c r="A64" s="15">
        <v>62</v>
      </c>
      <c r="B64" s="16" t="s">
        <v>55</v>
      </c>
      <c r="C64" s="16">
        <v>78</v>
      </c>
      <c r="D64" s="16">
        <v>51.3</v>
      </c>
      <c r="E64" s="19">
        <f t="shared" si="2"/>
        <v>40.014000000000003</v>
      </c>
      <c r="F64" s="20">
        <f t="shared" si="3"/>
        <v>37.985999999999997</v>
      </c>
    </row>
    <row r="65" spans="1:6">
      <c r="A65" s="15">
        <v>63</v>
      </c>
      <c r="B65" s="16" t="s">
        <v>45</v>
      </c>
      <c r="C65" s="16">
        <v>96</v>
      </c>
      <c r="D65" s="16">
        <v>51</v>
      </c>
      <c r="E65" s="19">
        <f t="shared" si="2"/>
        <v>48.96</v>
      </c>
      <c r="F65" s="20">
        <f t="shared" si="3"/>
        <v>47.04</v>
      </c>
    </row>
    <row r="66" spans="1:6">
      <c r="A66" s="15">
        <v>64</v>
      </c>
      <c r="B66" s="16" t="s">
        <v>112</v>
      </c>
      <c r="C66" s="16">
        <v>88</v>
      </c>
      <c r="D66" s="16">
        <v>68.2</v>
      </c>
      <c r="E66" s="19">
        <f t="shared" ref="E66:E97" si="4">+D66/100*C66</f>
        <v>60.016000000000005</v>
      </c>
      <c r="F66" s="20">
        <f t="shared" ref="F66:F97" si="5">+C66-E66</f>
        <v>27.983999999999995</v>
      </c>
    </row>
    <row r="67" spans="1:6">
      <c r="A67" s="15">
        <v>65</v>
      </c>
      <c r="B67" s="16" t="s">
        <v>114</v>
      </c>
      <c r="C67" s="16">
        <v>36</v>
      </c>
      <c r="D67" s="16">
        <v>69.400000000000006</v>
      </c>
      <c r="E67" s="19">
        <f t="shared" si="4"/>
        <v>24.984000000000002</v>
      </c>
      <c r="F67" s="20">
        <f t="shared" si="5"/>
        <v>11.015999999999998</v>
      </c>
    </row>
    <row r="68" spans="1:6">
      <c r="A68" s="15">
        <v>66</v>
      </c>
      <c r="B68" s="16" t="s">
        <v>114</v>
      </c>
      <c r="C68" s="16">
        <v>59</v>
      </c>
      <c r="D68" s="16">
        <v>67.8</v>
      </c>
      <c r="E68" s="19">
        <f t="shared" si="4"/>
        <v>40.001999999999995</v>
      </c>
      <c r="F68" s="20">
        <f t="shared" si="5"/>
        <v>18.998000000000005</v>
      </c>
    </row>
    <row r="69" spans="1:6">
      <c r="A69" s="15">
        <v>67</v>
      </c>
      <c r="B69" s="16" t="s">
        <v>108</v>
      </c>
      <c r="C69" s="16">
        <v>1313</v>
      </c>
      <c r="D69" s="16">
        <v>46.2</v>
      </c>
      <c r="E69" s="19">
        <f t="shared" si="4"/>
        <v>606.60599999999999</v>
      </c>
      <c r="F69" s="20">
        <f t="shared" si="5"/>
        <v>706.39400000000001</v>
      </c>
    </row>
    <row r="70" spans="1:6">
      <c r="A70" s="15">
        <v>68</v>
      </c>
      <c r="B70" s="16" t="s">
        <v>108</v>
      </c>
      <c r="C70" s="16">
        <v>131</v>
      </c>
      <c r="D70" s="16">
        <v>47.3</v>
      </c>
      <c r="E70" s="19">
        <f t="shared" si="4"/>
        <v>61.962999999999994</v>
      </c>
      <c r="F70" s="20">
        <f t="shared" si="5"/>
        <v>69.037000000000006</v>
      </c>
    </row>
    <row r="71" spans="1:6">
      <c r="A71" s="15">
        <v>69</v>
      </c>
      <c r="B71" s="16" t="s">
        <v>45</v>
      </c>
      <c r="C71" s="16">
        <v>904</v>
      </c>
      <c r="D71" s="16">
        <v>62.5</v>
      </c>
      <c r="E71" s="19">
        <f t="shared" si="4"/>
        <v>565</v>
      </c>
      <c r="F71" s="20">
        <f t="shared" si="5"/>
        <v>339</v>
      </c>
    </row>
    <row r="72" spans="1:6">
      <c r="A72" s="15">
        <v>70</v>
      </c>
      <c r="B72" s="16" t="s">
        <v>104</v>
      </c>
      <c r="C72" s="16">
        <v>17</v>
      </c>
      <c r="D72" s="16">
        <v>70.599999999999994</v>
      </c>
      <c r="E72" s="19">
        <f t="shared" si="4"/>
        <v>12.001999999999999</v>
      </c>
      <c r="F72" s="20">
        <f t="shared" si="5"/>
        <v>4.9980000000000011</v>
      </c>
    </row>
    <row r="73" spans="1:6">
      <c r="A73" s="15">
        <v>71</v>
      </c>
      <c r="B73" s="16" t="s">
        <v>104</v>
      </c>
      <c r="C73" s="16">
        <v>87</v>
      </c>
      <c r="D73" s="16">
        <v>62.1</v>
      </c>
      <c r="E73" s="19">
        <f t="shared" si="4"/>
        <v>54.027000000000001</v>
      </c>
      <c r="F73" s="20">
        <f t="shared" si="5"/>
        <v>32.972999999999999</v>
      </c>
    </row>
    <row r="74" spans="1:6">
      <c r="A74" s="15">
        <v>72</v>
      </c>
      <c r="B74" s="16" t="s">
        <v>142</v>
      </c>
      <c r="C74" s="16">
        <v>216</v>
      </c>
      <c r="D74" s="16">
        <v>44.4</v>
      </c>
      <c r="E74" s="19">
        <f t="shared" si="4"/>
        <v>95.903999999999996</v>
      </c>
      <c r="F74" s="20">
        <f t="shared" si="5"/>
        <v>120.096</v>
      </c>
    </row>
    <row r="75" spans="1:6">
      <c r="A75" s="15">
        <v>73</v>
      </c>
      <c r="B75" s="16" t="s">
        <v>45</v>
      </c>
      <c r="C75" s="16">
        <v>86</v>
      </c>
      <c r="D75" s="16">
        <v>65.099999999999994</v>
      </c>
      <c r="E75" s="19">
        <f t="shared" si="4"/>
        <v>55.98599999999999</v>
      </c>
      <c r="F75" s="20">
        <f t="shared" si="5"/>
        <v>30.01400000000001</v>
      </c>
    </row>
    <row r="76" spans="1:6">
      <c r="A76" s="15">
        <v>74</v>
      </c>
      <c r="B76" s="16" t="s">
        <v>45</v>
      </c>
      <c r="C76" s="16">
        <v>157</v>
      </c>
      <c r="D76" s="16">
        <v>59.9</v>
      </c>
      <c r="E76" s="19">
        <f t="shared" si="4"/>
        <v>94.042999999999992</v>
      </c>
      <c r="F76" s="20">
        <f t="shared" si="5"/>
        <v>62.957000000000008</v>
      </c>
    </row>
    <row r="77" spans="1:6">
      <c r="A77" s="15">
        <v>75</v>
      </c>
      <c r="B77" s="16" t="s">
        <v>63</v>
      </c>
      <c r="C77" s="16">
        <v>3184</v>
      </c>
      <c r="D77" s="16">
        <v>52.2</v>
      </c>
      <c r="E77" s="19">
        <f t="shared" si="4"/>
        <v>1662.048</v>
      </c>
      <c r="F77" s="20">
        <f t="shared" si="5"/>
        <v>1521.952</v>
      </c>
    </row>
    <row r="78" spans="1:6">
      <c r="A78" s="15">
        <v>76</v>
      </c>
      <c r="B78" s="16" t="s">
        <v>33</v>
      </c>
      <c r="C78" s="16">
        <v>545</v>
      </c>
      <c r="D78" s="16">
        <v>40.6</v>
      </c>
      <c r="E78" s="19">
        <f t="shared" si="4"/>
        <v>221.27</v>
      </c>
      <c r="F78" s="20">
        <f t="shared" si="5"/>
        <v>323.73</v>
      </c>
    </row>
    <row r="79" spans="1:6">
      <c r="A79" s="15">
        <v>77</v>
      </c>
      <c r="B79" s="16" t="s">
        <v>63</v>
      </c>
      <c r="C79" s="16">
        <v>732</v>
      </c>
      <c r="D79" s="16">
        <v>54.1</v>
      </c>
      <c r="E79" s="19">
        <f t="shared" si="4"/>
        <v>396.012</v>
      </c>
      <c r="F79" s="20">
        <f t="shared" si="5"/>
        <v>335.988</v>
      </c>
    </row>
    <row r="80" spans="1:6">
      <c r="A80" s="15">
        <v>78</v>
      </c>
      <c r="B80" s="16" t="s">
        <v>63</v>
      </c>
      <c r="C80" s="16">
        <v>642</v>
      </c>
      <c r="D80" s="16">
        <v>56.9</v>
      </c>
      <c r="E80" s="19">
        <f t="shared" si="4"/>
        <v>365.29799999999994</v>
      </c>
      <c r="F80" s="20">
        <f t="shared" si="5"/>
        <v>276.70200000000006</v>
      </c>
    </row>
    <row r="81" spans="1:6">
      <c r="A81" s="15">
        <v>79</v>
      </c>
      <c r="B81" s="16" t="s">
        <v>112</v>
      </c>
      <c r="C81" s="16">
        <v>57</v>
      </c>
      <c r="D81" s="16">
        <v>56.1</v>
      </c>
      <c r="E81" s="19">
        <f t="shared" si="4"/>
        <v>31.977000000000004</v>
      </c>
      <c r="F81" s="20">
        <f t="shared" si="5"/>
        <v>25.022999999999996</v>
      </c>
    </row>
    <row r="82" spans="1:6">
      <c r="A82" s="15">
        <v>80</v>
      </c>
      <c r="B82" s="16" t="s">
        <v>55</v>
      </c>
      <c r="C82" s="16">
        <v>128</v>
      </c>
      <c r="D82" s="16">
        <v>48.4</v>
      </c>
      <c r="E82" s="19">
        <f t="shared" si="4"/>
        <v>61.951999999999998</v>
      </c>
      <c r="F82" s="20">
        <f t="shared" si="5"/>
        <v>66.048000000000002</v>
      </c>
    </row>
    <row r="83" spans="1:6">
      <c r="A83" s="15">
        <v>81</v>
      </c>
      <c r="B83" s="16" t="s">
        <v>114</v>
      </c>
      <c r="C83" s="16">
        <v>41</v>
      </c>
      <c r="D83" s="16">
        <v>51.2</v>
      </c>
      <c r="E83" s="19">
        <f t="shared" si="4"/>
        <v>20.992000000000001</v>
      </c>
      <c r="F83" s="20">
        <f t="shared" si="5"/>
        <v>20.007999999999999</v>
      </c>
    </row>
    <row r="84" spans="1:6">
      <c r="A84" s="15">
        <v>82</v>
      </c>
      <c r="B84" s="16" t="s">
        <v>114</v>
      </c>
      <c r="C84" s="16">
        <v>36</v>
      </c>
      <c r="D84" s="16">
        <v>69.400000000000006</v>
      </c>
      <c r="E84" s="19">
        <f t="shared" si="4"/>
        <v>24.984000000000002</v>
      </c>
      <c r="F84" s="20">
        <f t="shared" si="5"/>
        <v>11.015999999999998</v>
      </c>
    </row>
    <row r="85" spans="1:6">
      <c r="A85" s="15">
        <v>83</v>
      </c>
      <c r="B85" s="16" t="s">
        <v>30</v>
      </c>
      <c r="C85" s="16">
        <v>101</v>
      </c>
      <c r="D85" s="16">
        <v>47.5</v>
      </c>
      <c r="E85" s="19">
        <f t="shared" si="4"/>
        <v>47.974999999999994</v>
      </c>
      <c r="F85" s="20">
        <f t="shared" si="5"/>
        <v>53.025000000000006</v>
      </c>
    </row>
    <row r="86" spans="1:6">
      <c r="A86" s="15">
        <v>84</v>
      </c>
      <c r="B86" s="16" t="s">
        <v>30</v>
      </c>
      <c r="C86" s="16">
        <v>147</v>
      </c>
      <c r="D86" s="16">
        <v>59.9</v>
      </c>
      <c r="E86" s="19">
        <f t="shared" si="4"/>
        <v>88.052999999999997</v>
      </c>
      <c r="F86" s="20">
        <f t="shared" si="5"/>
        <v>58.947000000000003</v>
      </c>
    </row>
    <row r="87" spans="1:6">
      <c r="A87" s="15">
        <v>85</v>
      </c>
      <c r="B87" s="16" t="s">
        <v>142</v>
      </c>
      <c r="C87" s="16">
        <v>62</v>
      </c>
      <c r="D87" s="16">
        <v>48.4</v>
      </c>
      <c r="E87" s="19">
        <f t="shared" si="4"/>
        <v>30.007999999999999</v>
      </c>
      <c r="F87" s="20">
        <f t="shared" si="5"/>
        <v>31.992000000000001</v>
      </c>
    </row>
    <row r="88" spans="1:6">
      <c r="A88" s="15">
        <v>86</v>
      </c>
      <c r="B88" s="16" t="s">
        <v>112</v>
      </c>
      <c r="C88" s="16">
        <v>122</v>
      </c>
      <c r="D88" s="16">
        <v>53.3</v>
      </c>
      <c r="E88" s="19">
        <f t="shared" si="4"/>
        <v>65.025999999999996</v>
      </c>
      <c r="F88" s="20">
        <f t="shared" si="5"/>
        <v>56.974000000000004</v>
      </c>
    </row>
    <row r="89" spans="1:6">
      <c r="A89" s="15">
        <v>87</v>
      </c>
      <c r="B89" s="16" t="s">
        <v>112</v>
      </c>
      <c r="C89" s="16">
        <v>283</v>
      </c>
      <c r="D89" s="16">
        <v>46.3</v>
      </c>
      <c r="E89" s="19">
        <f t="shared" si="4"/>
        <v>131.029</v>
      </c>
      <c r="F89" s="20">
        <f t="shared" si="5"/>
        <v>151.971</v>
      </c>
    </row>
    <row r="90" spans="1:6">
      <c r="A90" s="15">
        <v>88</v>
      </c>
      <c r="B90" s="16" t="s">
        <v>108</v>
      </c>
      <c r="C90" s="16">
        <v>92</v>
      </c>
      <c r="D90" s="16">
        <v>71.7</v>
      </c>
      <c r="E90" s="19">
        <f t="shared" si="4"/>
        <v>65.964000000000013</v>
      </c>
      <c r="F90" s="20">
        <f t="shared" si="5"/>
        <v>26.035999999999987</v>
      </c>
    </row>
    <row r="91" spans="1:6">
      <c r="A91" s="15">
        <v>89</v>
      </c>
      <c r="B91" s="16" t="s">
        <v>104</v>
      </c>
      <c r="C91" s="16">
        <v>74</v>
      </c>
      <c r="D91" s="16">
        <v>71.599999999999994</v>
      </c>
      <c r="E91" s="19">
        <f t="shared" si="4"/>
        <v>52.983999999999995</v>
      </c>
      <c r="F91" s="20">
        <f t="shared" si="5"/>
        <v>21.016000000000005</v>
      </c>
    </row>
    <row r="92" spans="1:6">
      <c r="A92" s="15">
        <v>90</v>
      </c>
      <c r="B92" s="16" t="s">
        <v>104</v>
      </c>
      <c r="C92" s="16">
        <v>42</v>
      </c>
      <c r="D92" s="16">
        <v>64.3</v>
      </c>
      <c r="E92" s="19">
        <f t="shared" si="4"/>
        <v>27.006</v>
      </c>
      <c r="F92" s="20">
        <f t="shared" si="5"/>
        <v>14.994</v>
      </c>
    </row>
    <row r="93" spans="1:6">
      <c r="A93" s="15">
        <v>91</v>
      </c>
      <c r="B93" s="16" t="s">
        <v>63</v>
      </c>
      <c r="C93" s="16">
        <v>1288</v>
      </c>
      <c r="D93" s="16">
        <v>44.7</v>
      </c>
      <c r="E93" s="19">
        <f t="shared" si="4"/>
        <v>575.73599999999999</v>
      </c>
      <c r="F93" s="20">
        <f t="shared" si="5"/>
        <v>712.26400000000001</v>
      </c>
    </row>
    <row r="94" spans="1:6">
      <c r="A94" s="15">
        <v>92</v>
      </c>
      <c r="B94" s="16" t="s">
        <v>63</v>
      </c>
      <c r="C94" s="16">
        <v>1067</v>
      </c>
      <c r="D94" s="16">
        <v>53.1</v>
      </c>
      <c r="E94" s="19">
        <f t="shared" si="4"/>
        <v>566.577</v>
      </c>
      <c r="F94" s="20">
        <f t="shared" si="5"/>
        <v>500.423</v>
      </c>
    </row>
    <row r="95" spans="1:6">
      <c r="A95" s="15">
        <v>93</v>
      </c>
      <c r="B95" s="16" t="s">
        <v>63</v>
      </c>
      <c r="C95" s="16">
        <v>3391</v>
      </c>
      <c r="D95" s="16">
        <v>43.1</v>
      </c>
      <c r="E95" s="19">
        <f t="shared" si="4"/>
        <v>1461.521</v>
      </c>
      <c r="F95" s="20">
        <f t="shared" si="5"/>
        <v>1929.479</v>
      </c>
    </row>
    <row r="96" spans="1:6">
      <c r="A96" s="15">
        <v>94</v>
      </c>
      <c r="B96" s="16" t="s">
        <v>63</v>
      </c>
      <c r="C96" s="16">
        <v>1254</v>
      </c>
      <c r="D96" s="16">
        <v>41.6</v>
      </c>
      <c r="E96" s="19">
        <f t="shared" si="4"/>
        <v>521.6640000000001</v>
      </c>
      <c r="F96" s="20">
        <f t="shared" si="5"/>
        <v>732.3359999999999</v>
      </c>
    </row>
    <row r="97" spans="1:6">
      <c r="A97" s="15">
        <v>95</v>
      </c>
      <c r="B97" s="16" t="s">
        <v>63</v>
      </c>
      <c r="C97" s="16">
        <v>1297</v>
      </c>
      <c r="D97" s="16">
        <v>45.2</v>
      </c>
      <c r="E97" s="19">
        <f t="shared" si="4"/>
        <v>586.24400000000003</v>
      </c>
      <c r="F97" s="20">
        <f t="shared" si="5"/>
        <v>710.75599999999997</v>
      </c>
    </row>
    <row r="98" spans="1:6">
      <c r="A98" s="15">
        <v>971</v>
      </c>
      <c r="B98" s="16" t="s">
        <v>118</v>
      </c>
      <c r="C98" s="16">
        <v>270</v>
      </c>
      <c r="D98" s="16">
        <v>40.700000000000003</v>
      </c>
      <c r="E98" s="19">
        <f t="shared" ref="E98:E103" si="6">+D98/100*C98</f>
        <v>109.89000000000001</v>
      </c>
      <c r="F98" s="20">
        <f t="shared" ref="F98:F103" si="7">+C98-E98</f>
        <v>160.10999999999999</v>
      </c>
    </row>
    <row r="99" spans="1:6">
      <c r="A99" s="15">
        <v>972</v>
      </c>
      <c r="B99" s="16" t="s">
        <v>120</v>
      </c>
      <c r="C99" s="16">
        <v>131</v>
      </c>
      <c r="D99" s="16">
        <v>52.7</v>
      </c>
      <c r="E99" s="19">
        <f t="shared" si="6"/>
        <v>69.037000000000006</v>
      </c>
      <c r="F99" s="20">
        <f t="shared" si="7"/>
        <v>61.962999999999994</v>
      </c>
    </row>
    <row r="100" spans="1:6">
      <c r="A100" s="15">
        <v>973</v>
      </c>
      <c r="B100" s="16" t="s">
        <v>122</v>
      </c>
      <c r="C100" s="16">
        <v>787</v>
      </c>
      <c r="D100" s="16">
        <v>57.2</v>
      </c>
      <c r="E100" s="19">
        <f t="shared" si="6"/>
        <v>450.16400000000004</v>
      </c>
      <c r="F100" s="20">
        <f t="shared" si="7"/>
        <v>336.83599999999996</v>
      </c>
    </row>
    <row r="101" spans="1:6">
      <c r="A101" s="15">
        <v>974</v>
      </c>
      <c r="B101" s="16" t="s">
        <v>124</v>
      </c>
      <c r="C101" s="16">
        <v>148</v>
      </c>
      <c r="D101" s="16">
        <v>62.2</v>
      </c>
      <c r="E101" s="19">
        <f t="shared" si="6"/>
        <v>92.055999999999997</v>
      </c>
      <c r="F101" s="20">
        <f t="shared" si="7"/>
        <v>55.944000000000003</v>
      </c>
    </row>
    <row r="102" spans="1:6">
      <c r="A102" s="15">
        <v>976</v>
      </c>
      <c r="B102" s="16" t="s">
        <v>141</v>
      </c>
      <c r="C102" s="16">
        <v>359</v>
      </c>
      <c r="D102" s="16">
        <v>44.6</v>
      </c>
      <c r="E102" s="19">
        <f t="shared" si="6"/>
        <v>160.114</v>
      </c>
      <c r="F102" s="20">
        <f t="shared" si="7"/>
        <v>198.886</v>
      </c>
    </row>
    <row r="103" spans="1:6">
      <c r="A103" s="15">
        <v>978</v>
      </c>
      <c r="B103" s="16" t="s">
        <v>145</v>
      </c>
      <c r="C103" s="16">
        <v>107</v>
      </c>
      <c r="D103" s="16">
        <v>63.4</v>
      </c>
      <c r="E103" s="19">
        <f t="shared" si="6"/>
        <v>67.837999999999994</v>
      </c>
      <c r="F103" s="20">
        <f t="shared" si="7"/>
        <v>39.162000000000006</v>
      </c>
    </row>
    <row r="104" spans="1:6">
      <c r="C104" s="19">
        <f>SUM(C2:C103)</f>
        <v>29880</v>
      </c>
      <c r="E104" s="19">
        <f>SUM(E2:E103)</f>
        <v>15059.808000000003</v>
      </c>
      <c r="F104" s="20">
        <f>SUM(F2:F103)</f>
        <v>14820.191999999997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8" zoomScaleNormal="88" workbookViewId="0">
      <selection activeCell="A3" sqref="A3"/>
    </sheetView>
  </sheetViews>
  <sheetFormatPr baseColWidth="10" defaultColWidth="11.5703125" defaultRowHeight="12.75"/>
  <sheetData>
    <row r="1" spans="1:3">
      <c r="A1" s="24"/>
      <c r="B1" s="25" t="s">
        <v>146</v>
      </c>
      <c r="C1" s="26"/>
    </row>
    <row r="2" spans="1:3">
      <c r="A2" s="27" t="s">
        <v>90</v>
      </c>
      <c r="B2" s="28" t="s">
        <v>147</v>
      </c>
      <c r="C2" s="29" t="s">
        <v>148</v>
      </c>
    </row>
    <row r="3" spans="1:3">
      <c r="A3" s="30" t="s">
        <v>45</v>
      </c>
      <c r="B3" s="31">
        <v>1377.9870000000001</v>
      </c>
      <c r="C3" s="32">
        <v>835.01300000000003</v>
      </c>
    </row>
    <row r="4" spans="1:3">
      <c r="A4" s="33" t="s">
        <v>104</v>
      </c>
      <c r="B4" s="34">
        <v>282.03699999999998</v>
      </c>
      <c r="C4" s="35">
        <v>156.96299999999999</v>
      </c>
    </row>
    <row r="5" spans="1:3">
      <c r="A5" s="33" t="s">
        <v>43</v>
      </c>
      <c r="B5" s="34">
        <v>392.995</v>
      </c>
      <c r="C5" s="35">
        <v>414.005</v>
      </c>
    </row>
    <row r="6" spans="1:3">
      <c r="A6" s="33" t="s">
        <v>49</v>
      </c>
      <c r="B6" s="34">
        <v>410.03300000000002</v>
      </c>
      <c r="C6" s="35">
        <v>253.96700000000001</v>
      </c>
    </row>
    <row r="7" spans="1:3">
      <c r="A7" s="33" t="s">
        <v>138</v>
      </c>
      <c r="B7" s="34">
        <v>16.986999999999998</v>
      </c>
      <c r="C7" s="35">
        <v>20.013000000000002</v>
      </c>
    </row>
    <row r="8" spans="1:3">
      <c r="A8" s="33" t="s">
        <v>108</v>
      </c>
      <c r="B8" s="34">
        <v>1336.2919999999999</v>
      </c>
      <c r="C8" s="35">
        <v>1470.7080000000001</v>
      </c>
    </row>
    <row r="9" spans="1:3">
      <c r="A9" s="33" t="s">
        <v>118</v>
      </c>
      <c r="B9" s="34">
        <v>109.89</v>
      </c>
      <c r="C9" s="35">
        <v>160.11000000000001</v>
      </c>
    </row>
    <row r="10" spans="1:3">
      <c r="A10" s="33" t="s">
        <v>122</v>
      </c>
      <c r="B10" s="34">
        <v>450.16399999999999</v>
      </c>
      <c r="C10" s="35">
        <v>336.83600000000001</v>
      </c>
    </row>
    <row r="11" spans="1:3">
      <c r="A11" s="33" t="s">
        <v>55</v>
      </c>
      <c r="B11" s="34">
        <v>552.26199999999994</v>
      </c>
      <c r="C11" s="35">
        <v>654.73800000000006</v>
      </c>
    </row>
    <row r="12" spans="1:3">
      <c r="A12" s="33" t="s">
        <v>63</v>
      </c>
      <c r="B12" s="34">
        <v>6135.1</v>
      </c>
      <c r="C12" s="35">
        <v>6719.9</v>
      </c>
    </row>
    <row r="13" spans="1:3">
      <c r="A13" s="33" t="s">
        <v>120</v>
      </c>
      <c r="B13" s="34">
        <v>69.037000000000006</v>
      </c>
      <c r="C13" s="35">
        <v>61.963000000000001</v>
      </c>
    </row>
    <row r="14" spans="1:3">
      <c r="A14" s="33" t="s">
        <v>141</v>
      </c>
      <c r="B14" s="34">
        <v>160.114</v>
      </c>
      <c r="C14" s="35">
        <v>198.886</v>
      </c>
    </row>
    <row r="15" spans="1:3">
      <c r="A15" s="33" t="s">
        <v>33</v>
      </c>
      <c r="B15" s="34">
        <v>426.19</v>
      </c>
      <c r="C15" s="35">
        <v>548.80999999999995</v>
      </c>
    </row>
    <row r="16" spans="1:3">
      <c r="A16" s="33" t="s">
        <v>112</v>
      </c>
      <c r="B16" s="34">
        <v>858.846</v>
      </c>
      <c r="C16" s="35">
        <v>616.154</v>
      </c>
    </row>
    <row r="17" spans="1:3">
      <c r="A17" s="33" t="s">
        <v>114</v>
      </c>
      <c r="B17" s="34">
        <v>846.73500000000001</v>
      </c>
      <c r="C17" s="35">
        <v>571.26499999999999</v>
      </c>
    </row>
    <row r="18" spans="1:3">
      <c r="A18" s="33" t="s">
        <v>30</v>
      </c>
      <c r="B18" s="34">
        <v>959.28700000000003</v>
      </c>
      <c r="C18" s="35">
        <v>988.71299999999997</v>
      </c>
    </row>
    <row r="19" spans="1:3">
      <c r="A19" s="33" t="s">
        <v>142</v>
      </c>
      <c r="B19" s="34">
        <v>515.95799999999997</v>
      </c>
      <c r="C19" s="35">
        <v>717.04200000000003</v>
      </c>
    </row>
    <row r="20" spans="1:3">
      <c r="A20" s="33" t="s">
        <v>124</v>
      </c>
      <c r="B20" s="34">
        <v>92.055999999999997</v>
      </c>
      <c r="C20" s="35">
        <v>55.944000000000003</v>
      </c>
    </row>
    <row r="21" spans="1:3">
      <c r="A21" s="33" t="s">
        <v>145</v>
      </c>
      <c r="B21" s="36">
        <v>67.837999999999994</v>
      </c>
      <c r="C21" s="37">
        <v>39.161999999999999</v>
      </c>
    </row>
    <row r="22" spans="1:3">
      <c r="A22" s="38" t="s">
        <v>149</v>
      </c>
      <c r="B22" s="39">
        <v>15059.808000000001</v>
      </c>
      <c r="C22" s="40">
        <v>14820.191999999999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données nationales</vt:lpstr>
      <vt:lpstr>guda</vt:lpstr>
      <vt:lpstr>région</vt:lpstr>
      <vt:lpstr>ada</vt:lpstr>
      <vt:lpstr>avis médical</vt:lpstr>
      <vt:lpstr>Table dynamique_avis médical_1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SADIK</dc:creator>
  <dc:description/>
  <cp:lastModifiedBy>Gérard Sadik Cimade</cp:lastModifiedBy>
  <cp:revision>4</cp:revision>
  <dcterms:created xsi:type="dcterms:W3CDTF">2019-07-30T20:39:14Z</dcterms:created>
  <dcterms:modified xsi:type="dcterms:W3CDTF">2019-07-31T15:10:01Z</dcterms:modified>
  <dc:language>fr-FR</dc:language>
</cp:coreProperties>
</file>