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cimade\bulletins\stats DNA\"/>
    </mc:Choice>
  </mc:AlternateContent>
  <xr:revisionPtr revIDLastSave="0" documentId="8_{1F94C6B5-47AF-49F8-A2F5-BA26E3644CDC}" xr6:coauthVersionLast="45" xr6:coauthVersionMax="45" xr10:uidLastSave="{00000000-0000-0000-0000-000000000000}"/>
  <bookViews>
    <workbookView xWindow="-120" yWindow="-120" windowWidth="29040" windowHeight="15840" tabRatio="500" firstSheet="4" activeTab="7"/>
  </bookViews>
  <sheets>
    <sheet name="DA ENREGISTREES PAR GUDA" sheetId="9" r:id="rId1"/>
    <sheet name="REGION GUDA" sheetId="8" r:id="rId2"/>
    <sheet name="DONNEES NATIONALES" sheetId="10" r:id="rId3"/>
    <sheet name="ENTREES PAR REGION" sheetId="5" r:id="rId4"/>
    <sheet name="NATIONALITES ENTREES" sheetId="4" r:id="rId5"/>
    <sheet name="SORTIE" sheetId="1" r:id="rId6"/>
    <sheet name="SORTIES REFUGIES" sheetId="6" r:id="rId7"/>
    <sheet name="présence " sheetId="2" r:id="rId8"/>
    <sheet name="nat présentes" sheetId="3" r:id="rId9"/>
    <sheet name="ADA" sheetId="7" r:id="rId10"/>
    <sheet name="Feuil5" sheetId="11" r:id="rId11"/>
  </sheets>
  <definedNames>
    <definedName name="_xlnm._FilterDatabase" localSheetId="8" hidden="1">'nat présentes'!$A$1:$Z$122</definedName>
    <definedName name="_xlnm._FilterDatabase" localSheetId="7" hidden="1">'présence '!$A$1:$AL$1</definedName>
    <definedName name="_xlnm._FilterDatabase" localSheetId="5" hidden="1">SORTIE!$A$1:$Z$1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1" l="1"/>
  <c r="H13" i="11"/>
  <c r="H12" i="11"/>
  <c r="H11" i="11"/>
  <c r="H10" i="11"/>
  <c r="H9" i="11"/>
  <c r="H8" i="11"/>
  <c r="H7" i="11"/>
  <c r="H6" i="11"/>
  <c r="H5" i="11"/>
  <c r="H4" i="11"/>
  <c r="H3" i="11"/>
  <c r="H2" i="11"/>
  <c r="G13" i="11"/>
  <c r="G12" i="11"/>
  <c r="G11" i="11"/>
  <c r="G10" i="11"/>
  <c r="G9" i="11"/>
  <c r="G8" i="11"/>
  <c r="G7" i="11"/>
  <c r="G6" i="11"/>
  <c r="G5" i="11"/>
  <c r="G4" i="11"/>
  <c r="G3" i="11"/>
  <c r="G2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D18" i="11" l="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C18" i="11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AM15" i="6"/>
  <c r="M15" i="6"/>
  <c r="L15" i="6"/>
  <c r="K15" i="6"/>
  <c r="J15" i="6"/>
  <c r="I15" i="6"/>
  <c r="AN14" i="6"/>
  <c r="AN13" i="6"/>
  <c r="AN12" i="6"/>
  <c r="AN11" i="6"/>
  <c r="AN10" i="6"/>
  <c r="AN9" i="6"/>
  <c r="AN8" i="6"/>
  <c r="AN7" i="6"/>
  <c r="AN6" i="6"/>
  <c r="AN5" i="6"/>
  <c r="AN4" i="6"/>
  <c r="AN3" i="6"/>
  <c r="AN2" i="6"/>
  <c r="AO14" i="6"/>
  <c r="AO13" i="6"/>
  <c r="AO12" i="6"/>
  <c r="AO11" i="6"/>
  <c r="AO10" i="6"/>
  <c r="AO9" i="6"/>
  <c r="AO8" i="6"/>
  <c r="AO7" i="6"/>
  <c r="AO6" i="6"/>
  <c r="AO5" i="6"/>
  <c r="AO4" i="6"/>
  <c r="AO3" i="6"/>
  <c r="AO2" i="6"/>
  <c r="AM14" i="6"/>
  <c r="AM13" i="6"/>
  <c r="AM12" i="6"/>
  <c r="AM11" i="6"/>
  <c r="AM10" i="6"/>
  <c r="AM9" i="6"/>
  <c r="AM8" i="6"/>
  <c r="AM7" i="6"/>
  <c r="AM6" i="6"/>
  <c r="AM5" i="6"/>
  <c r="AM4" i="6"/>
  <c r="AM3" i="6"/>
  <c r="AM2" i="6"/>
  <c r="H19" i="1"/>
  <c r="H18" i="1"/>
  <c r="H17" i="1"/>
  <c r="Y15" i="1"/>
  <c r="S15" i="1"/>
  <c r="M15" i="1"/>
  <c r="G15" i="1"/>
  <c r="Z15" i="1"/>
  <c r="T15" i="1"/>
  <c r="N15" i="1"/>
  <c r="H14" i="5"/>
  <c r="G14" i="5"/>
  <c r="F14" i="5"/>
  <c r="E14" i="5"/>
  <c r="D14" i="5"/>
  <c r="C14" i="5"/>
  <c r="J15" i="10"/>
  <c r="H15" i="10"/>
  <c r="G15" i="10"/>
  <c r="F15" i="10"/>
  <c r="E15" i="10"/>
  <c r="D15" i="10"/>
  <c r="C15" i="10"/>
  <c r="B15" i="10"/>
  <c r="H14" i="10"/>
  <c r="G14" i="10"/>
  <c r="F14" i="10"/>
  <c r="E14" i="10"/>
  <c r="D14" i="10"/>
  <c r="C14" i="10"/>
  <c r="B14" i="10"/>
  <c r="J13" i="10"/>
  <c r="H13" i="10"/>
  <c r="G13" i="10"/>
  <c r="F13" i="10"/>
  <c r="E13" i="10"/>
  <c r="D13" i="10"/>
  <c r="C13" i="10"/>
  <c r="B13" i="10"/>
  <c r="G12" i="10"/>
  <c r="F12" i="10"/>
  <c r="E12" i="10"/>
  <c r="D12" i="10"/>
  <c r="C12" i="10"/>
  <c r="B12" i="10"/>
  <c r="I11" i="10"/>
  <c r="I15" i="10" s="1"/>
  <c r="J10" i="10"/>
  <c r="I10" i="10"/>
  <c r="J9" i="10"/>
  <c r="E9" i="10"/>
  <c r="D9" i="10"/>
  <c r="I9" i="10" s="1"/>
  <c r="C9" i="10"/>
  <c r="B9" i="10"/>
  <c r="J8" i="10"/>
  <c r="J14" i="10" s="1"/>
  <c r="I8" i="10"/>
  <c r="I14" i="10" s="1"/>
  <c r="J7" i="10"/>
  <c r="I7" i="10"/>
  <c r="I13" i="10" s="1"/>
  <c r="H7" i="10"/>
  <c r="J6" i="10"/>
  <c r="I6" i="10"/>
  <c r="J5" i="10"/>
  <c r="I5" i="10"/>
  <c r="H5" i="10"/>
  <c r="J4" i="10"/>
  <c r="I4" i="10"/>
  <c r="H4" i="10"/>
  <c r="J3" i="10"/>
  <c r="J12" i="10" s="1"/>
  <c r="I3" i="10"/>
  <c r="I12" i="10" s="1"/>
  <c r="H3" i="10"/>
  <c r="H12" i="10" s="1"/>
  <c r="J2" i="10"/>
  <c r="I2" i="10"/>
  <c r="H2" i="10"/>
  <c r="J40" i="9"/>
  <c r="I40" i="9"/>
  <c r="G40" i="9"/>
  <c r="K40" i="9" s="1"/>
  <c r="K39" i="9"/>
  <c r="J39" i="9"/>
  <c r="I39" i="9"/>
  <c r="H39" i="9"/>
  <c r="G39" i="9"/>
  <c r="G38" i="9"/>
  <c r="I38" i="9" s="1"/>
  <c r="I37" i="9"/>
  <c r="G37" i="9"/>
  <c r="H37" i="9" s="1"/>
  <c r="K36" i="9"/>
  <c r="I36" i="9"/>
  <c r="H36" i="9"/>
  <c r="G36" i="9"/>
  <c r="J36" i="9" s="1"/>
  <c r="J35" i="9"/>
  <c r="G35" i="9"/>
  <c r="K35" i="9" s="1"/>
  <c r="J34" i="9"/>
  <c r="I34" i="9"/>
  <c r="G34" i="9"/>
  <c r="K34" i="9" s="1"/>
  <c r="K33" i="9"/>
  <c r="J33" i="9"/>
  <c r="I33" i="9"/>
  <c r="H33" i="9"/>
  <c r="G33" i="9"/>
  <c r="G32" i="9"/>
  <c r="I32" i="9" s="1"/>
  <c r="I31" i="9"/>
  <c r="G31" i="9"/>
  <c r="H31" i="9" s="1"/>
  <c r="K30" i="9"/>
  <c r="I30" i="9"/>
  <c r="H30" i="9"/>
  <c r="G30" i="9"/>
  <c r="J30" i="9" s="1"/>
  <c r="J29" i="9"/>
  <c r="G29" i="9"/>
  <c r="K29" i="9" s="1"/>
  <c r="J28" i="9"/>
  <c r="I28" i="9"/>
  <c r="G28" i="9"/>
  <c r="K28" i="9" s="1"/>
  <c r="K27" i="9"/>
  <c r="J27" i="9"/>
  <c r="I27" i="9"/>
  <c r="H27" i="9"/>
  <c r="G27" i="9"/>
  <c r="G26" i="9"/>
  <c r="I26" i="9" s="1"/>
  <c r="I25" i="9"/>
  <c r="G25" i="9"/>
  <c r="H25" i="9" s="1"/>
  <c r="K24" i="9"/>
  <c r="I24" i="9"/>
  <c r="H24" i="9"/>
  <c r="G24" i="9"/>
  <c r="J24" i="9" s="1"/>
  <c r="J23" i="9"/>
  <c r="G23" i="9"/>
  <c r="K23" i="9" s="1"/>
  <c r="J22" i="9"/>
  <c r="I22" i="9"/>
  <c r="G22" i="9"/>
  <c r="K22" i="9" s="1"/>
  <c r="K21" i="9"/>
  <c r="J21" i="9"/>
  <c r="I21" i="9"/>
  <c r="H21" i="9"/>
  <c r="G21" i="9"/>
  <c r="G20" i="9"/>
  <c r="I20" i="9" s="1"/>
  <c r="I19" i="9"/>
  <c r="G19" i="9"/>
  <c r="H19" i="9" s="1"/>
  <c r="K18" i="9"/>
  <c r="I18" i="9"/>
  <c r="H18" i="9"/>
  <c r="G18" i="9"/>
  <c r="J18" i="9" s="1"/>
  <c r="J17" i="9"/>
  <c r="G17" i="9"/>
  <c r="K17" i="9" s="1"/>
  <c r="J16" i="9"/>
  <c r="I16" i="9"/>
  <c r="G16" i="9"/>
  <c r="K16" i="9" s="1"/>
  <c r="K15" i="9"/>
  <c r="J15" i="9"/>
  <c r="I15" i="9"/>
  <c r="H15" i="9"/>
  <c r="G15" i="9"/>
  <c r="G14" i="9"/>
  <c r="I14" i="9" s="1"/>
  <c r="I13" i="9"/>
  <c r="G13" i="9"/>
  <c r="H13" i="9" s="1"/>
  <c r="K12" i="9"/>
  <c r="I12" i="9"/>
  <c r="H12" i="9"/>
  <c r="G12" i="9"/>
  <c r="J12" i="9" s="1"/>
  <c r="J11" i="9"/>
  <c r="G11" i="9"/>
  <c r="K11" i="9" s="1"/>
  <c r="J10" i="9"/>
  <c r="I10" i="9"/>
  <c r="G10" i="9"/>
  <c r="K10" i="9" s="1"/>
  <c r="K9" i="9"/>
  <c r="J9" i="9"/>
  <c r="I9" i="9"/>
  <c r="H9" i="9"/>
  <c r="G9" i="9"/>
  <c r="G8" i="9"/>
  <c r="I8" i="9" s="1"/>
  <c r="I7" i="9"/>
  <c r="G7" i="9"/>
  <c r="H7" i="9" s="1"/>
  <c r="K6" i="9"/>
  <c r="I6" i="9"/>
  <c r="H6" i="9"/>
  <c r="G6" i="9"/>
  <c r="J6" i="9" s="1"/>
  <c r="J5" i="9"/>
  <c r="G5" i="9"/>
  <c r="K5" i="9" s="1"/>
  <c r="J4" i="9"/>
  <c r="I4" i="9"/>
  <c r="G4" i="9"/>
  <c r="K4" i="9" s="1"/>
  <c r="K3" i="9"/>
  <c r="J3" i="9"/>
  <c r="I3" i="9"/>
  <c r="H3" i="9"/>
  <c r="G3" i="9"/>
  <c r="H2" i="9"/>
  <c r="F21" i="8"/>
  <c r="F20" i="8"/>
  <c r="F19" i="8"/>
  <c r="F18" i="8"/>
  <c r="F17" i="8"/>
  <c r="M15" i="8"/>
  <c r="L15" i="8"/>
  <c r="K15" i="8"/>
  <c r="J15" i="8"/>
  <c r="N15" i="8" s="1"/>
  <c r="F15" i="8"/>
  <c r="M14" i="8"/>
  <c r="L14" i="8"/>
  <c r="K14" i="8"/>
  <c r="J14" i="8"/>
  <c r="N14" i="8" s="1"/>
  <c r="F14" i="8"/>
  <c r="M13" i="8"/>
  <c r="L13" i="8"/>
  <c r="K13" i="8"/>
  <c r="J13" i="8"/>
  <c r="N13" i="8" s="1"/>
  <c r="F13" i="8"/>
  <c r="M12" i="8"/>
  <c r="L12" i="8"/>
  <c r="K12" i="8"/>
  <c r="J12" i="8"/>
  <c r="N12" i="8" s="1"/>
  <c r="F12" i="8"/>
  <c r="M11" i="8"/>
  <c r="L11" i="8"/>
  <c r="K11" i="8"/>
  <c r="J11" i="8"/>
  <c r="N11" i="8" s="1"/>
  <c r="F11" i="8"/>
  <c r="M10" i="8"/>
  <c r="L10" i="8"/>
  <c r="K10" i="8"/>
  <c r="J10" i="8"/>
  <c r="N10" i="8" s="1"/>
  <c r="F10" i="8"/>
  <c r="M9" i="8"/>
  <c r="L9" i="8"/>
  <c r="K9" i="8"/>
  <c r="J9" i="8"/>
  <c r="N9" i="8" s="1"/>
  <c r="F9" i="8"/>
  <c r="M8" i="8"/>
  <c r="L8" i="8"/>
  <c r="K8" i="8"/>
  <c r="J8" i="8"/>
  <c r="N8" i="8" s="1"/>
  <c r="F8" i="8"/>
  <c r="M6" i="8"/>
  <c r="L6" i="8"/>
  <c r="K6" i="8"/>
  <c r="J6" i="8"/>
  <c r="N6" i="8" s="1"/>
  <c r="F6" i="8"/>
  <c r="M4" i="8"/>
  <c r="L4" i="8"/>
  <c r="K4" i="8"/>
  <c r="J4" i="8"/>
  <c r="N4" i="8" s="1"/>
  <c r="F4" i="8"/>
  <c r="M3" i="8"/>
  <c r="L3" i="8"/>
  <c r="K3" i="8"/>
  <c r="J3" i="8"/>
  <c r="N3" i="8" s="1"/>
  <c r="F3" i="8"/>
  <c r="M2" i="8"/>
  <c r="L2" i="8"/>
  <c r="K2" i="8"/>
  <c r="J2" i="8"/>
  <c r="N2" i="8" s="1"/>
  <c r="F2" i="8"/>
  <c r="L18" i="7"/>
  <c r="I18" i="7"/>
  <c r="M18" i="7" s="1"/>
  <c r="H18" i="7"/>
  <c r="J18" i="7" s="1"/>
  <c r="E18" i="7"/>
  <c r="D18" i="7"/>
  <c r="N18" i="7" s="1"/>
  <c r="C18" i="7"/>
  <c r="Q17" i="7"/>
  <c r="O17" i="7"/>
  <c r="N17" i="7"/>
  <c r="M17" i="7"/>
  <c r="L17" i="7"/>
  <c r="K17" i="7"/>
  <c r="J17" i="7"/>
  <c r="F17" i="7"/>
  <c r="Q16" i="7"/>
  <c r="O16" i="7"/>
  <c r="N16" i="7"/>
  <c r="M16" i="7"/>
  <c r="L16" i="7"/>
  <c r="K16" i="7"/>
  <c r="J16" i="7"/>
  <c r="F16" i="7"/>
  <c r="Q15" i="7"/>
  <c r="O15" i="7"/>
  <c r="N15" i="7"/>
  <c r="M15" i="7"/>
  <c r="L15" i="7"/>
  <c r="K15" i="7"/>
  <c r="J15" i="7"/>
  <c r="F15" i="7"/>
  <c r="Q14" i="7"/>
  <c r="O14" i="7"/>
  <c r="N14" i="7"/>
  <c r="M14" i="7"/>
  <c r="L14" i="7"/>
  <c r="K14" i="7"/>
  <c r="J14" i="7"/>
  <c r="F14" i="7"/>
  <c r="N13" i="7"/>
  <c r="O13" i="7" s="1"/>
  <c r="P13" i="7" s="1"/>
  <c r="Q13" i="7" s="1"/>
  <c r="M13" i="7"/>
  <c r="L13" i="7"/>
  <c r="K13" i="7"/>
  <c r="J13" i="7"/>
  <c r="F13" i="7"/>
  <c r="N12" i="7"/>
  <c r="M12" i="7"/>
  <c r="L12" i="7"/>
  <c r="K12" i="7"/>
  <c r="J12" i="7"/>
  <c r="O12" i="7" s="1"/>
  <c r="P12" i="7" s="1"/>
  <c r="Q12" i="7" s="1"/>
  <c r="F12" i="7"/>
  <c r="N11" i="7"/>
  <c r="M11" i="7"/>
  <c r="L11" i="7"/>
  <c r="K11" i="7"/>
  <c r="J11" i="7"/>
  <c r="O11" i="7" s="1"/>
  <c r="P11" i="7" s="1"/>
  <c r="Q11" i="7" s="1"/>
  <c r="F11" i="7"/>
  <c r="N10" i="7"/>
  <c r="O10" i="7" s="1"/>
  <c r="P10" i="7" s="1"/>
  <c r="Q10" i="7" s="1"/>
  <c r="M10" i="7"/>
  <c r="L10" i="7"/>
  <c r="K10" i="7"/>
  <c r="J10" i="7"/>
  <c r="F10" i="7"/>
  <c r="N9" i="7"/>
  <c r="M9" i="7"/>
  <c r="L9" i="7"/>
  <c r="K9" i="7"/>
  <c r="J9" i="7"/>
  <c r="O9" i="7" s="1"/>
  <c r="P9" i="7" s="1"/>
  <c r="Q9" i="7" s="1"/>
  <c r="F9" i="7"/>
  <c r="N8" i="7"/>
  <c r="M8" i="7"/>
  <c r="L8" i="7"/>
  <c r="K8" i="7"/>
  <c r="J8" i="7"/>
  <c r="O8" i="7" s="1"/>
  <c r="P8" i="7" s="1"/>
  <c r="Q8" i="7" s="1"/>
  <c r="F8" i="7"/>
  <c r="N7" i="7"/>
  <c r="O7" i="7" s="1"/>
  <c r="P7" i="7" s="1"/>
  <c r="Q7" i="7" s="1"/>
  <c r="M7" i="7"/>
  <c r="L7" i="7"/>
  <c r="K7" i="7"/>
  <c r="J7" i="7"/>
  <c r="F7" i="7"/>
  <c r="N6" i="7"/>
  <c r="M6" i="7"/>
  <c r="L6" i="7"/>
  <c r="K6" i="7"/>
  <c r="J6" i="7"/>
  <c r="O6" i="7" s="1"/>
  <c r="P6" i="7" s="1"/>
  <c r="Q6" i="7" s="1"/>
  <c r="F6" i="7"/>
  <c r="N5" i="7"/>
  <c r="M5" i="7"/>
  <c r="L5" i="7"/>
  <c r="K5" i="7"/>
  <c r="J5" i="7"/>
  <c r="O5" i="7" s="1"/>
  <c r="P5" i="7" s="1"/>
  <c r="Q5" i="7" s="1"/>
  <c r="F5" i="7"/>
  <c r="N4" i="7"/>
  <c r="O4" i="7" s="1"/>
  <c r="P4" i="7" s="1"/>
  <c r="Q4" i="7" s="1"/>
  <c r="M4" i="7"/>
  <c r="L4" i="7"/>
  <c r="K4" i="7"/>
  <c r="J4" i="7"/>
  <c r="F4" i="7"/>
  <c r="N3" i="7"/>
  <c r="M3" i="7"/>
  <c r="L3" i="7"/>
  <c r="K3" i="7"/>
  <c r="J3" i="7"/>
  <c r="O3" i="7" s="1"/>
  <c r="P3" i="7" s="1"/>
  <c r="Q3" i="7" s="1"/>
  <c r="F3" i="7"/>
  <c r="N2" i="7"/>
  <c r="M2" i="7"/>
  <c r="L2" i="7"/>
  <c r="K2" i="7"/>
  <c r="J2" i="7"/>
  <c r="O2" i="7" s="1"/>
  <c r="F2" i="7"/>
  <c r="J8" i="9" l="1"/>
  <c r="J14" i="9"/>
  <c r="J20" i="9"/>
  <c r="J26" i="9"/>
  <c r="J32" i="9"/>
  <c r="J38" i="9"/>
  <c r="H5" i="9"/>
  <c r="J7" i="9"/>
  <c r="K8" i="9"/>
  <c r="H11" i="9"/>
  <c r="J13" i="9"/>
  <c r="K14" i="9"/>
  <c r="H17" i="9"/>
  <c r="J19" i="9"/>
  <c r="K20" i="9"/>
  <c r="H23" i="9"/>
  <c r="J25" i="9"/>
  <c r="K26" i="9"/>
  <c r="H29" i="9"/>
  <c r="J31" i="9"/>
  <c r="K32" i="9"/>
  <c r="H35" i="9"/>
  <c r="J37" i="9"/>
  <c r="K38" i="9"/>
  <c r="H4" i="9"/>
  <c r="I5" i="9"/>
  <c r="K7" i="9"/>
  <c r="H10" i="9"/>
  <c r="I11" i="9"/>
  <c r="K13" i="9"/>
  <c r="H16" i="9"/>
  <c r="I17" i="9"/>
  <c r="K19" i="9"/>
  <c r="H22" i="9"/>
  <c r="I23" i="9"/>
  <c r="K25" i="9"/>
  <c r="H28" i="9"/>
  <c r="I29" i="9"/>
  <c r="K31" i="9"/>
  <c r="H34" i="9"/>
  <c r="I35" i="9"/>
  <c r="K37" i="9"/>
  <c r="H40" i="9"/>
  <c r="H8" i="9"/>
  <c r="H14" i="9"/>
  <c r="H20" i="9"/>
  <c r="H26" i="9"/>
  <c r="H32" i="9"/>
  <c r="H38" i="9"/>
  <c r="O18" i="7"/>
  <c r="O19" i="7" s="1"/>
  <c r="P2" i="7"/>
  <c r="Q2" i="7" s="1"/>
  <c r="P18" i="7"/>
  <c r="Q18" i="7" s="1"/>
  <c r="K18" i="7"/>
  <c r="G7" i="7"/>
  <c r="G10" i="7"/>
  <c r="G13" i="7"/>
  <c r="F18" i="7"/>
  <c r="G15" i="7"/>
  <c r="G17" i="7"/>
  <c r="G18" i="7"/>
  <c r="G3" i="7"/>
  <c r="G6" i="7"/>
  <c r="G9" i="7"/>
  <c r="G12" i="7"/>
  <c r="G4" i="7"/>
  <c r="G2" i="7"/>
  <c r="G5" i="7"/>
  <c r="G8" i="7"/>
  <c r="G11" i="7"/>
  <c r="G14" i="7"/>
  <c r="G16" i="7"/>
  <c r="AQ14" i="6" l="1"/>
  <c r="AQ13" i="6"/>
  <c r="AQ12" i="6"/>
  <c r="AQ11" i="6"/>
  <c r="AQ10" i="6"/>
  <c r="AQ9" i="6"/>
  <c r="AQ8" i="6"/>
  <c r="AQ7" i="6"/>
  <c r="AQ6" i="6"/>
  <c r="AQ5" i="6"/>
  <c r="AQ4" i="6"/>
  <c r="AQ3" i="6"/>
  <c r="AQ2" i="6"/>
  <c r="AP14" i="6"/>
  <c r="AP13" i="6"/>
  <c r="AP12" i="6"/>
  <c r="AP11" i="6"/>
  <c r="AP10" i="6"/>
  <c r="AP9" i="6"/>
  <c r="AP8" i="6"/>
  <c r="AP7" i="6"/>
  <c r="AP6" i="6"/>
  <c r="AP5" i="6"/>
  <c r="AP4" i="6"/>
  <c r="AP3" i="6"/>
  <c r="AP2" i="6"/>
  <c r="N14" i="1"/>
  <c r="M14" i="1"/>
  <c r="L14" i="1"/>
  <c r="K14" i="1"/>
  <c r="J14" i="1"/>
  <c r="I14" i="1"/>
  <c r="N12" i="1"/>
  <c r="M12" i="1"/>
  <c r="L12" i="1"/>
  <c r="K12" i="1"/>
  <c r="J12" i="1"/>
  <c r="I12" i="1"/>
  <c r="N13" i="1"/>
  <c r="M13" i="1"/>
  <c r="L13" i="1"/>
  <c r="K13" i="1"/>
  <c r="J13" i="1"/>
  <c r="I13" i="1"/>
  <c r="N11" i="1"/>
  <c r="M11" i="1"/>
  <c r="L11" i="1"/>
  <c r="K11" i="1"/>
  <c r="J11" i="1"/>
  <c r="I11" i="1"/>
  <c r="N10" i="1"/>
  <c r="M10" i="1"/>
  <c r="L10" i="1"/>
  <c r="K10" i="1"/>
  <c r="J10" i="1"/>
  <c r="I10" i="1"/>
  <c r="N9" i="1"/>
  <c r="M9" i="1"/>
  <c r="L9" i="1"/>
  <c r="K9" i="1"/>
  <c r="J9" i="1"/>
  <c r="I9" i="1"/>
  <c r="N8" i="1"/>
  <c r="M8" i="1"/>
  <c r="L8" i="1"/>
  <c r="K8" i="1"/>
  <c r="J8" i="1"/>
  <c r="I8" i="1"/>
  <c r="N7" i="1"/>
  <c r="M7" i="1"/>
  <c r="L7" i="1"/>
  <c r="K7" i="1"/>
  <c r="J7" i="1"/>
  <c r="I7" i="1"/>
  <c r="N6" i="1"/>
  <c r="M6" i="1"/>
  <c r="L6" i="1"/>
  <c r="K6" i="1"/>
  <c r="J6" i="1"/>
  <c r="I6" i="1"/>
  <c r="N5" i="1"/>
  <c r="M5" i="1"/>
  <c r="L5" i="1"/>
  <c r="K5" i="1"/>
  <c r="J5" i="1"/>
  <c r="I5" i="1"/>
  <c r="N4" i="1"/>
  <c r="M4" i="1"/>
  <c r="L4" i="1"/>
  <c r="K4" i="1"/>
  <c r="J4" i="1"/>
  <c r="I4" i="1"/>
  <c r="N3" i="1"/>
  <c r="M3" i="1"/>
  <c r="L3" i="1"/>
  <c r="K3" i="1"/>
  <c r="J3" i="1"/>
  <c r="I3" i="1"/>
  <c r="N2" i="1"/>
  <c r="M2" i="1"/>
  <c r="L2" i="1"/>
  <c r="K2" i="1"/>
  <c r="J2" i="1"/>
  <c r="I2" i="1"/>
  <c r="I2" i="5"/>
  <c r="J2" i="5"/>
  <c r="K2" i="5"/>
  <c r="L2" i="5"/>
  <c r="M2" i="5"/>
  <c r="N2" i="5"/>
  <c r="I3" i="5"/>
  <c r="J3" i="5"/>
  <c r="K3" i="5"/>
  <c r="L3" i="5"/>
  <c r="M3" i="5"/>
  <c r="N3" i="5"/>
  <c r="I4" i="5"/>
  <c r="J4" i="5"/>
  <c r="K4" i="5"/>
  <c r="L4" i="5"/>
  <c r="M4" i="5"/>
  <c r="N4" i="5"/>
  <c r="I5" i="5"/>
  <c r="J5" i="5"/>
  <c r="K5" i="5"/>
  <c r="L5" i="5"/>
  <c r="M5" i="5"/>
  <c r="N5" i="5"/>
  <c r="I6" i="5"/>
  <c r="J6" i="5"/>
  <c r="K6" i="5"/>
  <c r="L6" i="5"/>
  <c r="M6" i="5"/>
  <c r="N6" i="5"/>
  <c r="I7" i="5"/>
  <c r="J7" i="5"/>
  <c r="K7" i="5"/>
  <c r="L7" i="5"/>
  <c r="M7" i="5"/>
  <c r="N7" i="5"/>
  <c r="I8" i="5"/>
  <c r="J8" i="5"/>
  <c r="K8" i="5"/>
  <c r="L8" i="5"/>
  <c r="M8" i="5"/>
  <c r="N8" i="5"/>
  <c r="I9" i="5"/>
  <c r="J9" i="5"/>
  <c r="K9" i="5"/>
  <c r="L9" i="5"/>
  <c r="M9" i="5"/>
  <c r="N9" i="5"/>
  <c r="I10" i="5"/>
  <c r="J10" i="5"/>
  <c r="K10" i="5"/>
  <c r="L10" i="5"/>
  <c r="M10" i="5"/>
  <c r="N10" i="5"/>
  <c r="I11" i="5"/>
  <c r="J11" i="5"/>
  <c r="K11" i="5"/>
  <c r="L11" i="5"/>
  <c r="M11" i="5"/>
  <c r="N11" i="5"/>
  <c r="I12" i="5"/>
  <c r="J12" i="5"/>
  <c r="K12" i="5"/>
  <c r="L12" i="5"/>
  <c r="M12" i="5"/>
  <c r="N12" i="5"/>
  <c r="I13" i="5"/>
  <c r="J13" i="5"/>
  <c r="K13" i="5"/>
  <c r="L13" i="5"/>
  <c r="M13" i="5"/>
  <c r="N13" i="5"/>
  <c r="I14" i="5"/>
  <c r="J14" i="5"/>
  <c r="K14" i="5"/>
  <c r="L14" i="5"/>
  <c r="M14" i="5"/>
  <c r="N14" i="5"/>
  <c r="I3" i="3"/>
  <c r="J3" i="3"/>
  <c r="K3" i="3"/>
  <c r="L3" i="3"/>
  <c r="M3" i="3"/>
  <c r="N3" i="3"/>
  <c r="I8" i="3"/>
  <c r="J8" i="3"/>
  <c r="K8" i="3"/>
  <c r="L8" i="3"/>
  <c r="M8" i="3"/>
  <c r="N8" i="3"/>
  <c r="I4" i="3"/>
  <c r="J4" i="3"/>
  <c r="K4" i="3"/>
  <c r="L4" i="3"/>
  <c r="M4" i="3"/>
  <c r="N4" i="3"/>
  <c r="I10" i="3"/>
  <c r="J10" i="3"/>
  <c r="K10" i="3"/>
  <c r="L10" i="3"/>
  <c r="M10" i="3"/>
  <c r="N10" i="3"/>
  <c r="I29" i="3"/>
  <c r="J29" i="3"/>
  <c r="K29" i="3"/>
  <c r="L29" i="3"/>
  <c r="M29" i="3"/>
  <c r="N29" i="3"/>
  <c r="I16" i="3"/>
  <c r="J16" i="3"/>
  <c r="K16" i="3"/>
  <c r="L16" i="3"/>
  <c r="M16" i="3"/>
  <c r="N16" i="3"/>
  <c r="I7" i="3"/>
  <c r="J7" i="3"/>
  <c r="K7" i="3"/>
  <c r="L7" i="3"/>
  <c r="M7" i="3"/>
  <c r="N7" i="3"/>
  <c r="I11" i="3"/>
  <c r="J11" i="3"/>
  <c r="K11" i="3"/>
  <c r="L11" i="3"/>
  <c r="M11" i="3"/>
  <c r="N11" i="3"/>
  <c r="I18" i="3"/>
  <c r="J18" i="3"/>
  <c r="K18" i="3"/>
  <c r="L18" i="3"/>
  <c r="M18" i="3"/>
  <c r="N18" i="3"/>
  <c r="I13" i="3"/>
  <c r="J13" i="3"/>
  <c r="K13" i="3"/>
  <c r="L13" i="3"/>
  <c r="M13" i="3"/>
  <c r="N13" i="3"/>
  <c r="I23" i="3"/>
  <c r="J23" i="3"/>
  <c r="K23" i="3"/>
  <c r="L23" i="3"/>
  <c r="M23" i="3"/>
  <c r="N23" i="3"/>
  <c r="I24" i="3"/>
  <c r="J24" i="3"/>
  <c r="K24" i="3"/>
  <c r="L24" i="3"/>
  <c r="M24" i="3"/>
  <c r="N24" i="3"/>
  <c r="I6" i="3"/>
  <c r="J6" i="3"/>
  <c r="K6" i="3"/>
  <c r="L6" i="3"/>
  <c r="M6" i="3"/>
  <c r="N6" i="3"/>
  <c r="I12" i="3"/>
  <c r="J12" i="3"/>
  <c r="K12" i="3"/>
  <c r="L12" i="3"/>
  <c r="M12" i="3"/>
  <c r="N12" i="3"/>
  <c r="I5" i="3"/>
  <c r="J5" i="3"/>
  <c r="K5" i="3"/>
  <c r="L5" i="3"/>
  <c r="M5" i="3"/>
  <c r="N5" i="3"/>
  <c r="I9" i="3"/>
  <c r="J9" i="3"/>
  <c r="K9" i="3"/>
  <c r="L9" i="3"/>
  <c r="M9" i="3"/>
  <c r="N9" i="3"/>
  <c r="I30" i="3"/>
  <c r="J30" i="3"/>
  <c r="K30" i="3"/>
  <c r="L30" i="3"/>
  <c r="M30" i="3"/>
  <c r="N30" i="3"/>
  <c r="I67" i="3"/>
  <c r="J67" i="3"/>
  <c r="K67" i="3"/>
  <c r="L67" i="3"/>
  <c r="M67" i="3"/>
  <c r="N67" i="3"/>
  <c r="I27" i="3"/>
  <c r="J27" i="3"/>
  <c r="K27" i="3"/>
  <c r="L27" i="3"/>
  <c r="M27" i="3"/>
  <c r="N27" i="3"/>
  <c r="I14" i="3"/>
  <c r="J14" i="3"/>
  <c r="K14" i="3"/>
  <c r="L14" i="3"/>
  <c r="M14" i="3"/>
  <c r="N14" i="3"/>
  <c r="I37" i="3"/>
  <c r="J37" i="3"/>
  <c r="K37" i="3"/>
  <c r="L37" i="3"/>
  <c r="M37" i="3"/>
  <c r="N37" i="3"/>
  <c r="I22" i="3"/>
  <c r="J22" i="3"/>
  <c r="K22" i="3"/>
  <c r="L22" i="3"/>
  <c r="M22" i="3"/>
  <c r="N22" i="3"/>
  <c r="I20" i="3"/>
  <c r="J20" i="3"/>
  <c r="K20" i="3"/>
  <c r="L20" i="3"/>
  <c r="M20" i="3"/>
  <c r="N20" i="3"/>
  <c r="I73" i="3"/>
  <c r="J73" i="3"/>
  <c r="K73" i="3"/>
  <c r="L73" i="3"/>
  <c r="M73" i="3"/>
  <c r="N73" i="3"/>
  <c r="I21" i="3"/>
  <c r="J21" i="3"/>
  <c r="K21" i="3"/>
  <c r="L21" i="3"/>
  <c r="M21" i="3"/>
  <c r="N21" i="3"/>
  <c r="I19" i="3"/>
  <c r="J19" i="3"/>
  <c r="K19" i="3"/>
  <c r="L19" i="3"/>
  <c r="M19" i="3"/>
  <c r="N19" i="3"/>
  <c r="I17" i="3"/>
  <c r="J17" i="3"/>
  <c r="K17" i="3"/>
  <c r="L17" i="3"/>
  <c r="M17" i="3"/>
  <c r="N17" i="3"/>
  <c r="I38" i="3"/>
  <c r="J38" i="3"/>
  <c r="K38" i="3"/>
  <c r="L38" i="3"/>
  <c r="M38" i="3"/>
  <c r="N38" i="3"/>
  <c r="I36" i="3"/>
  <c r="J36" i="3"/>
  <c r="K36" i="3"/>
  <c r="L36" i="3"/>
  <c r="M36" i="3"/>
  <c r="N36" i="3"/>
  <c r="I39" i="3"/>
  <c r="J39" i="3"/>
  <c r="K39" i="3"/>
  <c r="L39" i="3"/>
  <c r="M39" i="3"/>
  <c r="N39" i="3"/>
  <c r="I28" i="3"/>
  <c r="J28" i="3"/>
  <c r="K28" i="3"/>
  <c r="L28" i="3"/>
  <c r="M28" i="3"/>
  <c r="N28" i="3"/>
  <c r="I41" i="3"/>
  <c r="J41" i="3"/>
  <c r="K41" i="3"/>
  <c r="L41" i="3"/>
  <c r="M41" i="3"/>
  <c r="N41" i="3"/>
  <c r="I42" i="3"/>
  <c r="J42" i="3"/>
  <c r="K42" i="3"/>
  <c r="L42" i="3"/>
  <c r="M42" i="3"/>
  <c r="N42" i="3"/>
  <c r="I25" i="3"/>
  <c r="J25" i="3"/>
  <c r="K25" i="3"/>
  <c r="L25" i="3"/>
  <c r="M25" i="3"/>
  <c r="N25" i="3"/>
  <c r="I45" i="3"/>
  <c r="J45" i="3"/>
  <c r="K45" i="3"/>
  <c r="L45" i="3"/>
  <c r="M45" i="3"/>
  <c r="N45" i="3"/>
  <c r="I31" i="3"/>
  <c r="J31" i="3"/>
  <c r="K31" i="3"/>
  <c r="L31" i="3"/>
  <c r="M31" i="3"/>
  <c r="N31" i="3"/>
  <c r="I26" i="3"/>
  <c r="J26" i="3"/>
  <c r="K26" i="3"/>
  <c r="L26" i="3"/>
  <c r="M26" i="3"/>
  <c r="N26" i="3"/>
  <c r="I32" i="3"/>
  <c r="J32" i="3"/>
  <c r="K32" i="3"/>
  <c r="L32" i="3"/>
  <c r="M32" i="3"/>
  <c r="N32" i="3"/>
  <c r="I15" i="3"/>
  <c r="J15" i="3"/>
  <c r="K15" i="3"/>
  <c r="L15" i="3"/>
  <c r="M15" i="3"/>
  <c r="N15" i="3"/>
  <c r="I35" i="3"/>
  <c r="J35" i="3"/>
  <c r="K35" i="3"/>
  <c r="L35" i="3"/>
  <c r="M35" i="3"/>
  <c r="N35" i="3"/>
  <c r="I48" i="3"/>
  <c r="J48" i="3"/>
  <c r="K48" i="3"/>
  <c r="L48" i="3"/>
  <c r="M48" i="3"/>
  <c r="N48" i="3"/>
  <c r="I64" i="3"/>
  <c r="J64" i="3"/>
  <c r="K64" i="3"/>
  <c r="L64" i="3"/>
  <c r="M64" i="3"/>
  <c r="N64" i="3"/>
  <c r="I34" i="3"/>
  <c r="J34" i="3"/>
  <c r="K34" i="3"/>
  <c r="L34" i="3"/>
  <c r="M34" i="3"/>
  <c r="N34" i="3"/>
  <c r="I63" i="3"/>
  <c r="J63" i="3"/>
  <c r="K63" i="3"/>
  <c r="L63" i="3"/>
  <c r="M63" i="3"/>
  <c r="N63" i="3"/>
  <c r="I56" i="3"/>
  <c r="J56" i="3"/>
  <c r="K56" i="3"/>
  <c r="L56" i="3"/>
  <c r="M56" i="3"/>
  <c r="N56" i="3"/>
  <c r="I44" i="3"/>
  <c r="J44" i="3"/>
  <c r="K44" i="3"/>
  <c r="L44" i="3"/>
  <c r="M44" i="3"/>
  <c r="N44" i="3"/>
  <c r="I68" i="3"/>
  <c r="J68" i="3"/>
  <c r="K68" i="3"/>
  <c r="L68" i="3"/>
  <c r="M68" i="3"/>
  <c r="N68" i="3"/>
  <c r="I33" i="3"/>
  <c r="J33" i="3"/>
  <c r="K33" i="3"/>
  <c r="L33" i="3"/>
  <c r="M33" i="3"/>
  <c r="N33" i="3"/>
  <c r="I50" i="3"/>
  <c r="J50" i="3"/>
  <c r="K50" i="3"/>
  <c r="L50" i="3"/>
  <c r="M50" i="3"/>
  <c r="N50" i="3"/>
  <c r="I69" i="3"/>
  <c r="J69" i="3"/>
  <c r="K69" i="3"/>
  <c r="L69" i="3"/>
  <c r="M69" i="3"/>
  <c r="N69" i="3"/>
  <c r="I74" i="3"/>
  <c r="J74" i="3"/>
  <c r="K74" i="3"/>
  <c r="L74" i="3"/>
  <c r="M74" i="3"/>
  <c r="N74" i="3"/>
  <c r="I70" i="3"/>
  <c r="J70" i="3"/>
  <c r="K70" i="3"/>
  <c r="L70" i="3"/>
  <c r="M70" i="3"/>
  <c r="N70" i="3"/>
  <c r="I46" i="3"/>
  <c r="J46" i="3"/>
  <c r="K46" i="3"/>
  <c r="L46" i="3"/>
  <c r="M46" i="3"/>
  <c r="N46" i="3"/>
  <c r="I52" i="3"/>
  <c r="J52" i="3"/>
  <c r="K52" i="3"/>
  <c r="L52" i="3"/>
  <c r="M52" i="3"/>
  <c r="N52" i="3"/>
  <c r="I47" i="3"/>
  <c r="J47" i="3"/>
  <c r="K47" i="3"/>
  <c r="L47" i="3"/>
  <c r="M47" i="3"/>
  <c r="N47" i="3"/>
  <c r="I80" i="3"/>
  <c r="J80" i="3"/>
  <c r="K80" i="3"/>
  <c r="L80" i="3"/>
  <c r="M80" i="3"/>
  <c r="N80" i="3"/>
  <c r="I49" i="3"/>
  <c r="J49" i="3"/>
  <c r="K49" i="3"/>
  <c r="L49" i="3"/>
  <c r="M49" i="3"/>
  <c r="N49" i="3"/>
  <c r="I59" i="3"/>
  <c r="J59" i="3"/>
  <c r="K59" i="3"/>
  <c r="L59" i="3"/>
  <c r="M59" i="3"/>
  <c r="N59" i="3"/>
  <c r="I54" i="3"/>
  <c r="J54" i="3"/>
  <c r="K54" i="3"/>
  <c r="L54" i="3"/>
  <c r="M54" i="3"/>
  <c r="N54" i="3"/>
  <c r="I40" i="3"/>
  <c r="J40" i="3"/>
  <c r="K40" i="3"/>
  <c r="L40" i="3"/>
  <c r="M40" i="3"/>
  <c r="N40" i="3"/>
  <c r="I55" i="3"/>
  <c r="J55" i="3"/>
  <c r="K55" i="3"/>
  <c r="L55" i="3"/>
  <c r="M55" i="3"/>
  <c r="N55" i="3"/>
  <c r="I43" i="3"/>
  <c r="J43" i="3"/>
  <c r="K43" i="3"/>
  <c r="L43" i="3"/>
  <c r="M43" i="3"/>
  <c r="N43" i="3"/>
  <c r="I60" i="3"/>
  <c r="J60" i="3"/>
  <c r="K60" i="3"/>
  <c r="L60" i="3"/>
  <c r="M60" i="3"/>
  <c r="N60" i="3"/>
  <c r="I72" i="3"/>
  <c r="J72" i="3"/>
  <c r="K72" i="3"/>
  <c r="L72" i="3"/>
  <c r="M72" i="3"/>
  <c r="N72" i="3"/>
  <c r="I71" i="3"/>
  <c r="J71" i="3"/>
  <c r="K71" i="3"/>
  <c r="L71" i="3"/>
  <c r="M71" i="3"/>
  <c r="N71" i="3"/>
  <c r="I65" i="3"/>
  <c r="J65" i="3"/>
  <c r="K65" i="3"/>
  <c r="L65" i="3"/>
  <c r="M65" i="3"/>
  <c r="N65" i="3"/>
  <c r="I81" i="3"/>
  <c r="J81" i="3"/>
  <c r="K81" i="3"/>
  <c r="L81" i="3"/>
  <c r="M81" i="3"/>
  <c r="N81" i="3"/>
  <c r="I76" i="3"/>
  <c r="J76" i="3"/>
  <c r="K76" i="3"/>
  <c r="L76" i="3"/>
  <c r="M76" i="3"/>
  <c r="N76" i="3"/>
  <c r="I58" i="3"/>
  <c r="J58" i="3"/>
  <c r="K58" i="3"/>
  <c r="L58" i="3"/>
  <c r="M58" i="3"/>
  <c r="N58" i="3"/>
  <c r="I83" i="3"/>
  <c r="J83" i="3"/>
  <c r="K83" i="3"/>
  <c r="L83" i="3"/>
  <c r="M83" i="3"/>
  <c r="N83" i="3"/>
  <c r="I87" i="3"/>
  <c r="J87" i="3"/>
  <c r="K87" i="3"/>
  <c r="L87" i="3"/>
  <c r="M87" i="3"/>
  <c r="N87" i="3"/>
  <c r="I61" i="3"/>
  <c r="J61" i="3"/>
  <c r="K61" i="3"/>
  <c r="L61" i="3"/>
  <c r="M61" i="3"/>
  <c r="N61" i="3"/>
  <c r="I84" i="3"/>
  <c r="J84" i="3"/>
  <c r="K84" i="3"/>
  <c r="L84" i="3"/>
  <c r="M84" i="3"/>
  <c r="N84" i="3"/>
  <c r="I88" i="3"/>
  <c r="J88" i="3"/>
  <c r="K88" i="3"/>
  <c r="L88" i="3"/>
  <c r="M88" i="3"/>
  <c r="N88" i="3"/>
  <c r="I77" i="3"/>
  <c r="J77" i="3"/>
  <c r="K77" i="3"/>
  <c r="L77" i="3"/>
  <c r="M77" i="3"/>
  <c r="N77" i="3"/>
  <c r="I85" i="3"/>
  <c r="J85" i="3"/>
  <c r="K85" i="3"/>
  <c r="L85" i="3"/>
  <c r="M85" i="3"/>
  <c r="N85" i="3"/>
  <c r="I66" i="3"/>
  <c r="J66" i="3"/>
  <c r="K66" i="3"/>
  <c r="L66" i="3"/>
  <c r="M66" i="3"/>
  <c r="N66" i="3"/>
  <c r="I89" i="3"/>
  <c r="J89" i="3"/>
  <c r="K89" i="3"/>
  <c r="L89" i="3"/>
  <c r="M89" i="3"/>
  <c r="N89" i="3"/>
  <c r="I86" i="3"/>
  <c r="J86" i="3"/>
  <c r="K86" i="3"/>
  <c r="L86" i="3"/>
  <c r="M86" i="3"/>
  <c r="N86" i="3"/>
  <c r="I90" i="3"/>
  <c r="J90" i="3"/>
  <c r="K90" i="3"/>
  <c r="L90" i="3"/>
  <c r="M90" i="3"/>
  <c r="N90" i="3"/>
  <c r="I51" i="3"/>
  <c r="J51" i="3"/>
  <c r="K51" i="3"/>
  <c r="L51" i="3"/>
  <c r="M51" i="3"/>
  <c r="N51" i="3"/>
  <c r="I62" i="3"/>
  <c r="J62" i="3"/>
  <c r="K62" i="3"/>
  <c r="L62" i="3"/>
  <c r="M62" i="3"/>
  <c r="N62" i="3"/>
  <c r="I78" i="3"/>
  <c r="J78" i="3"/>
  <c r="K78" i="3"/>
  <c r="L78" i="3"/>
  <c r="M78" i="3"/>
  <c r="N78" i="3"/>
  <c r="I75" i="3"/>
  <c r="J75" i="3"/>
  <c r="K75" i="3"/>
  <c r="L75" i="3"/>
  <c r="M75" i="3"/>
  <c r="N75" i="3"/>
  <c r="I91" i="3"/>
  <c r="J91" i="3"/>
  <c r="K91" i="3"/>
  <c r="L91" i="3"/>
  <c r="M91" i="3"/>
  <c r="N91" i="3"/>
  <c r="I53" i="3"/>
  <c r="J53" i="3"/>
  <c r="K53" i="3"/>
  <c r="L53" i="3"/>
  <c r="M53" i="3"/>
  <c r="N53" i="3"/>
  <c r="I92" i="3"/>
  <c r="J92" i="3"/>
  <c r="K92" i="3"/>
  <c r="L92" i="3"/>
  <c r="M92" i="3"/>
  <c r="N92" i="3"/>
  <c r="I93" i="3"/>
  <c r="J93" i="3"/>
  <c r="K93" i="3"/>
  <c r="L93" i="3"/>
  <c r="M93" i="3"/>
  <c r="N93" i="3"/>
  <c r="I94" i="3"/>
  <c r="J94" i="3"/>
  <c r="K94" i="3"/>
  <c r="L94" i="3"/>
  <c r="M94" i="3"/>
  <c r="N94" i="3"/>
  <c r="I95" i="3"/>
  <c r="J95" i="3"/>
  <c r="K95" i="3"/>
  <c r="L95" i="3"/>
  <c r="M95" i="3"/>
  <c r="N95" i="3"/>
  <c r="I96" i="3"/>
  <c r="J96" i="3"/>
  <c r="K96" i="3"/>
  <c r="L96" i="3"/>
  <c r="M96" i="3"/>
  <c r="N96" i="3"/>
  <c r="I97" i="3"/>
  <c r="J97" i="3"/>
  <c r="K97" i="3"/>
  <c r="L97" i="3"/>
  <c r="M97" i="3"/>
  <c r="N97" i="3"/>
  <c r="I98" i="3"/>
  <c r="J98" i="3"/>
  <c r="K98" i="3"/>
  <c r="L98" i="3"/>
  <c r="M98" i="3"/>
  <c r="N98" i="3"/>
  <c r="I57" i="3"/>
  <c r="J57" i="3"/>
  <c r="K57" i="3"/>
  <c r="L57" i="3"/>
  <c r="M57" i="3"/>
  <c r="N57" i="3"/>
  <c r="I82" i="3"/>
  <c r="J82" i="3"/>
  <c r="K82" i="3"/>
  <c r="L82" i="3"/>
  <c r="M82" i="3"/>
  <c r="N82" i="3"/>
  <c r="I99" i="3"/>
  <c r="J99" i="3"/>
  <c r="K99" i="3"/>
  <c r="L99" i="3"/>
  <c r="M99" i="3"/>
  <c r="N99" i="3"/>
  <c r="I100" i="3"/>
  <c r="J100" i="3"/>
  <c r="K100" i="3"/>
  <c r="L100" i="3"/>
  <c r="M100" i="3"/>
  <c r="N100" i="3"/>
  <c r="I101" i="3"/>
  <c r="J101" i="3"/>
  <c r="K101" i="3"/>
  <c r="L101" i="3"/>
  <c r="M101" i="3"/>
  <c r="N101" i="3"/>
  <c r="I102" i="3"/>
  <c r="J102" i="3"/>
  <c r="K102" i="3"/>
  <c r="L102" i="3"/>
  <c r="M102" i="3"/>
  <c r="N102" i="3"/>
  <c r="I79" i="3"/>
  <c r="J79" i="3"/>
  <c r="K79" i="3"/>
  <c r="L79" i="3"/>
  <c r="M79" i="3"/>
  <c r="N79" i="3"/>
  <c r="I103" i="3"/>
  <c r="J103" i="3"/>
  <c r="K103" i="3"/>
  <c r="L103" i="3"/>
  <c r="M103" i="3"/>
  <c r="N103" i="3"/>
  <c r="I104" i="3"/>
  <c r="J104" i="3"/>
  <c r="K104" i="3"/>
  <c r="L104" i="3"/>
  <c r="M104" i="3"/>
  <c r="N104" i="3"/>
  <c r="I105" i="3"/>
  <c r="J105" i="3"/>
  <c r="K105" i="3"/>
  <c r="L105" i="3"/>
  <c r="M105" i="3"/>
  <c r="N105" i="3"/>
  <c r="I106" i="3"/>
  <c r="J106" i="3"/>
  <c r="K106" i="3"/>
  <c r="L106" i="3"/>
  <c r="M106" i="3"/>
  <c r="N106" i="3"/>
  <c r="I107" i="3"/>
  <c r="J107" i="3"/>
  <c r="K107" i="3"/>
  <c r="L107" i="3"/>
  <c r="M107" i="3"/>
  <c r="N107" i="3"/>
  <c r="I108" i="3"/>
  <c r="J108" i="3"/>
  <c r="K108" i="3"/>
  <c r="L108" i="3"/>
  <c r="M108" i="3"/>
  <c r="N108" i="3"/>
  <c r="I109" i="3"/>
  <c r="J109" i="3"/>
  <c r="K109" i="3"/>
  <c r="L109" i="3"/>
  <c r="M109" i="3"/>
  <c r="N109" i="3"/>
  <c r="I110" i="3"/>
  <c r="J110" i="3"/>
  <c r="K110" i="3"/>
  <c r="L110" i="3"/>
  <c r="M110" i="3"/>
  <c r="N110" i="3"/>
  <c r="I111" i="3"/>
  <c r="J111" i="3"/>
  <c r="K111" i="3"/>
  <c r="L111" i="3"/>
  <c r="M111" i="3"/>
  <c r="N111" i="3"/>
  <c r="I112" i="3"/>
  <c r="J112" i="3"/>
  <c r="K112" i="3"/>
  <c r="L112" i="3"/>
  <c r="M112" i="3"/>
  <c r="N112" i="3"/>
  <c r="I113" i="3"/>
  <c r="J113" i="3"/>
  <c r="K113" i="3"/>
  <c r="L113" i="3"/>
  <c r="M113" i="3"/>
  <c r="N113" i="3"/>
  <c r="I114" i="3"/>
  <c r="J114" i="3"/>
  <c r="K114" i="3"/>
  <c r="L114" i="3"/>
  <c r="M114" i="3"/>
  <c r="N114" i="3"/>
  <c r="I115" i="3"/>
  <c r="J115" i="3"/>
  <c r="K115" i="3"/>
  <c r="L115" i="3"/>
  <c r="M115" i="3"/>
  <c r="N115" i="3"/>
  <c r="I116" i="3"/>
  <c r="J116" i="3"/>
  <c r="K116" i="3"/>
  <c r="L116" i="3"/>
  <c r="M116" i="3"/>
  <c r="N116" i="3"/>
  <c r="I117" i="3"/>
  <c r="J117" i="3"/>
  <c r="K117" i="3"/>
  <c r="L117" i="3"/>
  <c r="M117" i="3"/>
  <c r="N117" i="3"/>
  <c r="I118" i="3"/>
  <c r="J118" i="3"/>
  <c r="K118" i="3"/>
  <c r="L118" i="3"/>
  <c r="M118" i="3"/>
  <c r="N118" i="3"/>
  <c r="I119" i="3"/>
  <c r="J119" i="3"/>
  <c r="K119" i="3"/>
  <c r="L119" i="3"/>
  <c r="M119" i="3"/>
  <c r="N119" i="3"/>
  <c r="I120" i="3"/>
  <c r="J120" i="3"/>
  <c r="K120" i="3"/>
  <c r="L120" i="3"/>
  <c r="M120" i="3"/>
  <c r="N120" i="3"/>
  <c r="I121" i="3"/>
  <c r="J121" i="3"/>
  <c r="K121" i="3"/>
  <c r="L121" i="3"/>
  <c r="M121" i="3"/>
  <c r="N121" i="3"/>
  <c r="I122" i="3"/>
  <c r="J122" i="3"/>
  <c r="K122" i="3"/>
  <c r="L122" i="3"/>
  <c r="M122" i="3"/>
  <c r="N122" i="3"/>
  <c r="I2" i="3"/>
  <c r="J2" i="3"/>
  <c r="K2" i="3"/>
  <c r="L2" i="3"/>
  <c r="M2" i="3"/>
  <c r="N2" i="3"/>
  <c r="I2" i="4"/>
  <c r="J2" i="4"/>
  <c r="K2" i="4"/>
  <c r="L2" i="4"/>
  <c r="M2" i="4"/>
  <c r="N2" i="4"/>
  <c r="I3" i="4"/>
  <c r="J3" i="4"/>
  <c r="K3" i="4"/>
  <c r="L3" i="4"/>
  <c r="M3" i="4"/>
  <c r="N3" i="4"/>
  <c r="I4" i="4"/>
  <c r="J4" i="4"/>
  <c r="K4" i="4"/>
  <c r="L4" i="4"/>
  <c r="M4" i="4"/>
  <c r="N4" i="4"/>
  <c r="I5" i="4"/>
  <c r="J5" i="4"/>
  <c r="K5" i="4"/>
  <c r="L5" i="4"/>
  <c r="M5" i="4"/>
  <c r="N5" i="4"/>
  <c r="I6" i="4"/>
  <c r="J6" i="4"/>
  <c r="K6" i="4"/>
  <c r="L6" i="4"/>
  <c r="M6" i="4"/>
  <c r="N6" i="4"/>
  <c r="I7" i="4"/>
  <c r="J7" i="4"/>
  <c r="K7" i="4"/>
  <c r="L7" i="4"/>
  <c r="M7" i="4"/>
  <c r="N7" i="4"/>
  <c r="I8" i="4"/>
  <c r="J8" i="4"/>
  <c r="K8" i="4"/>
  <c r="L8" i="4"/>
  <c r="M8" i="4"/>
  <c r="N8" i="4"/>
  <c r="I9" i="4"/>
  <c r="J9" i="4"/>
  <c r="K9" i="4"/>
  <c r="L9" i="4"/>
  <c r="M9" i="4"/>
  <c r="N9" i="4"/>
  <c r="I10" i="4"/>
  <c r="J10" i="4"/>
  <c r="K10" i="4"/>
  <c r="L10" i="4"/>
  <c r="M10" i="4"/>
  <c r="N10" i="4"/>
  <c r="I11" i="4"/>
  <c r="J11" i="4"/>
  <c r="K11" i="4"/>
  <c r="L11" i="4"/>
  <c r="M11" i="4"/>
  <c r="N11" i="4"/>
  <c r="I12" i="4"/>
  <c r="J12" i="4"/>
  <c r="K12" i="4"/>
  <c r="L12" i="4"/>
  <c r="M12" i="4"/>
  <c r="N12" i="4"/>
  <c r="I13" i="4"/>
  <c r="J13" i="4"/>
  <c r="K13" i="4"/>
  <c r="L13" i="4"/>
  <c r="M13" i="4"/>
  <c r="N13" i="4"/>
  <c r="I14" i="4"/>
  <c r="J14" i="4"/>
  <c r="K14" i="4"/>
  <c r="L14" i="4"/>
  <c r="M14" i="4"/>
  <c r="N14" i="4"/>
  <c r="I15" i="4"/>
  <c r="J15" i="4"/>
  <c r="K15" i="4"/>
  <c r="L15" i="4"/>
  <c r="M15" i="4"/>
  <c r="N15" i="4"/>
  <c r="I16" i="4"/>
  <c r="J16" i="4"/>
  <c r="K16" i="4"/>
  <c r="L16" i="4"/>
  <c r="M16" i="4"/>
  <c r="N16" i="4"/>
  <c r="O12" i="2"/>
  <c r="P12" i="2"/>
  <c r="Q12" i="2"/>
  <c r="R12" i="2"/>
  <c r="S12" i="2"/>
  <c r="T12" i="2"/>
  <c r="U12" i="2"/>
  <c r="V12" i="2"/>
  <c r="W12" i="2"/>
  <c r="X12" i="2"/>
  <c r="Y12" i="2"/>
  <c r="Z12" i="2"/>
  <c r="O5" i="2"/>
  <c r="P5" i="2"/>
  <c r="Q5" i="2"/>
  <c r="R5" i="2"/>
  <c r="S5" i="2"/>
  <c r="T5" i="2"/>
  <c r="U5" i="2"/>
  <c r="V5" i="2"/>
  <c r="W5" i="2"/>
  <c r="X5" i="2"/>
  <c r="Y5" i="2"/>
  <c r="Z5" i="2"/>
  <c r="O9" i="2"/>
  <c r="P9" i="2"/>
  <c r="Q9" i="2"/>
  <c r="R9" i="2"/>
  <c r="S9" i="2"/>
  <c r="T9" i="2"/>
  <c r="U9" i="2"/>
  <c r="V9" i="2"/>
  <c r="W9" i="2"/>
  <c r="X9" i="2"/>
  <c r="Y9" i="2"/>
  <c r="Z9" i="2"/>
  <c r="O3" i="2"/>
  <c r="P3" i="2"/>
  <c r="Q3" i="2"/>
  <c r="R3" i="2"/>
  <c r="S3" i="2"/>
  <c r="T3" i="2"/>
  <c r="U3" i="2"/>
  <c r="V3" i="2"/>
  <c r="W3" i="2"/>
  <c r="X3" i="2"/>
  <c r="Y3" i="2"/>
  <c r="Z3" i="2"/>
  <c r="O7" i="2"/>
  <c r="P7" i="2"/>
  <c r="Q7" i="2"/>
  <c r="R7" i="2"/>
  <c r="S7" i="2"/>
  <c r="T7" i="2"/>
  <c r="U7" i="2"/>
  <c r="V7" i="2"/>
  <c r="W7" i="2"/>
  <c r="X7" i="2"/>
  <c r="Y7" i="2"/>
  <c r="Z7" i="2"/>
  <c r="O6" i="2"/>
  <c r="P6" i="2"/>
  <c r="Q6" i="2"/>
  <c r="R6" i="2"/>
  <c r="S6" i="2"/>
  <c r="T6" i="2"/>
  <c r="U6" i="2"/>
  <c r="V6" i="2"/>
  <c r="W6" i="2"/>
  <c r="X6" i="2"/>
  <c r="Y6" i="2"/>
  <c r="Z6" i="2"/>
  <c r="O2" i="2"/>
  <c r="P2" i="2"/>
  <c r="Q2" i="2"/>
  <c r="R2" i="2"/>
  <c r="S2" i="2"/>
  <c r="T2" i="2"/>
  <c r="U2" i="2"/>
  <c r="V2" i="2"/>
  <c r="W2" i="2"/>
  <c r="X2" i="2"/>
  <c r="Y2" i="2"/>
  <c r="Z2" i="2"/>
  <c r="O4" i="2"/>
  <c r="P4" i="2"/>
  <c r="Q4" i="2"/>
  <c r="R4" i="2"/>
  <c r="S4" i="2"/>
  <c r="T4" i="2"/>
  <c r="U4" i="2"/>
  <c r="V4" i="2"/>
  <c r="W4" i="2"/>
  <c r="X4" i="2"/>
  <c r="Y4" i="2"/>
  <c r="Z4" i="2"/>
  <c r="O10" i="2"/>
  <c r="P10" i="2"/>
  <c r="Q10" i="2"/>
  <c r="R10" i="2"/>
  <c r="S10" i="2"/>
  <c r="T10" i="2"/>
  <c r="U10" i="2"/>
  <c r="V10" i="2"/>
  <c r="W10" i="2"/>
  <c r="X10" i="2"/>
  <c r="Y10" i="2"/>
  <c r="Z10" i="2"/>
  <c r="O11" i="2"/>
  <c r="P11" i="2"/>
  <c r="Q11" i="2"/>
  <c r="R11" i="2"/>
  <c r="S11" i="2"/>
  <c r="T11" i="2"/>
  <c r="U11" i="2"/>
  <c r="V11" i="2"/>
  <c r="W11" i="2"/>
  <c r="X11" i="2"/>
  <c r="Y11" i="2"/>
  <c r="Z11" i="2"/>
  <c r="O8" i="2"/>
  <c r="P8" i="2"/>
  <c r="Q8" i="2"/>
  <c r="R8" i="2"/>
  <c r="S8" i="2"/>
  <c r="T8" i="2"/>
  <c r="U8" i="2"/>
  <c r="V8" i="2"/>
  <c r="W8" i="2"/>
  <c r="X8" i="2"/>
  <c r="Y8" i="2"/>
  <c r="Z8" i="2"/>
  <c r="O13" i="2"/>
  <c r="P13" i="2"/>
  <c r="Q13" i="2"/>
  <c r="R13" i="2"/>
  <c r="S13" i="2"/>
  <c r="T13" i="2"/>
  <c r="U13" i="2"/>
  <c r="V13" i="2"/>
  <c r="W13" i="2"/>
  <c r="X13" i="2"/>
  <c r="Y13" i="2"/>
  <c r="Z13" i="2"/>
  <c r="O14" i="2"/>
  <c r="P14" i="2"/>
  <c r="Q14" i="2"/>
  <c r="R14" i="2"/>
  <c r="S14" i="2"/>
  <c r="T14" i="2"/>
  <c r="U14" i="2"/>
  <c r="V14" i="2"/>
  <c r="W14" i="2"/>
  <c r="X14" i="2"/>
  <c r="Y14" i="2"/>
  <c r="Z14" i="2"/>
  <c r="S2" i="6"/>
  <c r="T2" i="6" s="1"/>
  <c r="X2" i="6"/>
  <c r="Y2" i="6" s="1"/>
  <c r="AC2" i="6"/>
  <c r="AG2" i="6"/>
  <c r="AH2" i="6" s="1"/>
  <c r="AL2" i="6"/>
  <c r="S3" i="6"/>
  <c r="T3" i="6"/>
  <c r="X3" i="6"/>
  <c r="Y3" i="6" s="1"/>
  <c r="AC3" i="6"/>
  <c r="AG3" i="6"/>
  <c r="AH3" i="6" s="1"/>
  <c r="AL3" i="6"/>
  <c r="S4" i="6"/>
  <c r="T4" i="6" s="1"/>
  <c r="X4" i="6"/>
  <c r="Y4" i="6"/>
  <c r="AC4" i="6"/>
  <c r="AG4" i="6"/>
  <c r="AH4" i="6" s="1"/>
  <c r="AL4" i="6"/>
  <c r="S5" i="6"/>
  <c r="T5" i="6" s="1"/>
  <c r="X5" i="6"/>
  <c r="Y5" i="6"/>
  <c r="AC5" i="6"/>
  <c r="AG5" i="6"/>
  <c r="AH5" i="6" s="1"/>
  <c r="AL5" i="6"/>
  <c r="S6" i="6"/>
  <c r="T6" i="6"/>
  <c r="X6" i="6"/>
  <c r="Y6" i="6" s="1"/>
  <c r="AC6" i="6"/>
  <c r="AG6" i="6"/>
  <c r="AH6" i="6" s="1"/>
  <c r="AL6" i="6"/>
  <c r="S7" i="6"/>
  <c r="T7" i="6"/>
  <c r="X7" i="6"/>
  <c r="Y7" i="6"/>
  <c r="AC7" i="6"/>
  <c r="AG7" i="6"/>
  <c r="AH7" i="6" s="1"/>
  <c r="AL7" i="6"/>
  <c r="S8" i="6"/>
  <c r="T8" i="6" s="1"/>
  <c r="X8" i="6"/>
  <c r="Y8" i="6" s="1"/>
  <c r="AC8" i="6"/>
  <c r="AG8" i="6"/>
  <c r="AH8" i="6" s="1"/>
  <c r="AL8" i="6"/>
  <c r="S9" i="6"/>
  <c r="T9" i="6"/>
  <c r="X9" i="6"/>
  <c r="Y9" i="6" s="1"/>
  <c r="AC9" i="6"/>
  <c r="AG9" i="6"/>
  <c r="AH9" i="6" s="1"/>
  <c r="AL9" i="6"/>
  <c r="S10" i="6"/>
  <c r="T10" i="6" s="1"/>
  <c r="X10" i="6"/>
  <c r="Y10" i="6"/>
  <c r="AC10" i="6"/>
  <c r="AG10" i="6"/>
  <c r="AH10" i="6" s="1"/>
  <c r="AL10" i="6"/>
  <c r="S11" i="6"/>
  <c r="T11" i="6" s="1"/>
  <c r="X11" i="6"/>
  <c r="Y11" i="6"/>
  <c r="AC11" i="6"/>
  <c r="AG11" i="6"/>
  <c r="AH11" i="6" s="1"/>
  <c r="AL11" i="6"/>
  <c r="S12" i="6"/>
  <c r="T12" i="6"/>
  <c r="X12" i="6"/>
  <c r="Y12" i="6" s="1"/>
  <c r="AC12" i="6"/>
  <c r="AG12" i="6"/>
  <c r="AH12" i="6" s="1"/>
  <c r="AL12" i="6"/>
  <c r="S13" i="6"/>
  <c r="T13" i="6"/>
  <c r="X13" i="6"/>
  <c r="Y13" i="6"/>
  <c r="AC13" i="6"/>
  <c r="AG13" i="6"/>
  <c r="AH13" i="6" s="1"/>
  <c r="AL13" i="6"/>
  <c r="S14" i="6"/>
  <c r="T14" i="6" s="1"/>
  <c r="W14" i="6"/>
  <c r="X14" i="6" s="1"/>
  <c r="Y14" i="6" s="1"/>
  <c r="AC14" i="6"/>
  <c r="AF14" i="6"/>
  <c r="AG14" i="6"/>
  <c r="AH14" i="6" s="1"/>
  <c r="AK14" i="6"/>
  <c r="AL14" i="6" s="1"/>
  <c r="H18" i="11"/>
</calcChain>
</file>

<file path=xl/sharedStrings.xml><?xml version="1.0" encoding="utf-8"?>
<sst xmlns="http://schemas.openxmlformats.org/spreadsheetml/2006/main" count="827" uniqueCount="534">
  <si>
    <t>nr</t>
  </si>
  <si>
    <t>region</t>
  </si>
  <si>
    <t xml:space="preserve">CADA </t>
  </si>
  <si>
    <t xml:space="preserve">ATSA </t>
  </si>
  <si>
    <t xml:space="preserve">PRAHDA </t>
  </si>
  <si>
    <t xml:space="preserve">HUDA </t>
  </si>
  <si>
    <t xml:space="preserve">CAO* </t>
  </si>
  <si>
    <t xml:space="preserve">TOTAL </t>
  </si>
  <si>
    <t>R82</t>
  </si>
  <si>
    <t xml:space="preserve">Auvergne Rhône Alpes </t>
  </si>
  <si>
    <t>R26</t>
  </si>
  <si>
    <t xml:space="preserve">Bourgogne Franche Comte </t>
  </si>
  <si>
    <t>R53</t>
  </si>
  <si>
    <t xml:space="preserve">Bretagne </t>
  </si>
  <si>
    <t>R24</t>
  </si>
  <si>
    <t xml:space="preserve">Centre </t>
  </si>
  <si>
    <t>R41</t>
  </si>
  <si>
    <t xml:space="preserve">Grand Est </t>
  </si>
  <si>
    <t>R31</t>
  </si>
  <si>
    <t xml:space="preserve">Haut de France </t>
  </si>
  <si>
    <t>R11</t>
  </si>
  <si>
    <t xml:space="preserve">Ile de France </t>
  </si>
  <si>
    <t>R25</t>
  </si>
  <si>
    <t xml:space="preserve">Normandie </t>
  </si>
  <si>
    <t>R72</t>
  </si>
  <si>
    <t xml:space="preserve">Nouvelle Aquitaine </t>
  </si>
  <si>
    <t>R73</t>
  </si>
  <si>
    <t xml:space="preserve">Occitanie </t>
  </si>
  <si>
    <t>R52</t>
  </si>
  <si>
    <t xml:space="preserve">Pays de la Loire </t>
  </si>
  <si>
    <t>R93</t>
  </si>
  <si>
    <t xml:space="preserve">PACA </t>
  </si>
  <si>
    <t xml:space="preserve">Total général </t>
  </si>
  <si>
    <t>CADA CAPACITES</t>
  </si>
  <si>
    <t>ATSA CAPACITES</t>
  </si>
  <si>
    <t>CAP PRAHDA</t>
  </si>
  <si>
    <t>CAP HUDA</t>
  </si>
  <si>
    <t>CAP CAO</t>
  </si>
  <si>
    <t>CAP TOTAL</t>
  </si>
  <si>
    <t>PO CADA</t>
  </si>
  <si>
    <t>PO CADA ISOLES</t>
  </si>
  <si>
    <t>DA CADA</t>
  </si>
  <si>
    <t>DA ATSA</t>
  </si>
  <si>
    <t>DA PRAHDA</t>
  </si>
  <si>
    <t>DA HUDA</t>
  </si>
  <si>
    <t>DA CAO</t>
  </si>
  <si>
    <t>DA TOTAL</t>
  </si>
  <si>
    <t>RS CADA</t>
  </si>
  <si>
    <t>RS ATSA</t>
  </si>
  <si>
    <t>RS PRAHDA</t>
  </si>
  <si>
    <t>RS HUDA</t>
  </si>
  <si>
    <t>RS CAO</t>
  </si>
  <si>
    <t>RS TOTAL</t>
  </si>
  <si>
    <t>DEB CADA</t>
  </si>
  <si>
    <t>DEB ATS</t>
  </si>
  <si>
    <t>DEB PRAHD</t>
  </si>
  <si>
    <t>DEB HUDA</t>
  </si>
  <si>
    <t>DEB CAO</t>
  </si>
  <si>
    <t>DEB TOTAL</t>
  </si>
  <si>
    <t>ISO</t>
  </si>
  <si>
    <t>NATIONALITES</t>
  </si>
  <si>
    <t>CADA PLACES OCCUPES</t>
  </si>
  <si>
    <t xml:space="preserve">CADA autorisés </t>
  </si>
  <si>
    <t>CADA DEBPI</t>
  </si>
  <si>
    <t>ATSADEB PI</t>
  </si>
  <si>
    <t>PRAHDA RSI</t>
  </si>
  <si>
    <t>CADA RS PI</t>
  </si>
  <si>
    <t>AFG</t>
  </si>
  <si>
    <t xml:space="preserve">AFGHANE </t>
  </si>
  <si>
    <t>ALB</t>
  </si>
  <si>
    <t xml:space="preserve">ALBANAISE </t>
  </si>
  <si>
    <t>SDN</t>
  </si>
  <si>
    <t xml:space="preserve">SOUDANAISE </t>
  </si>
  <si>
    <t>GIN</t>
  </si>
  <si>
    <t xml:space="preserve">GUINEENNE (REP. DE GUINEE) </t>
  </si>
  <si>
    <t>GEO</t>
  </si>
  <si>
    <t xml:space="preserve">GEORGIENNE </t>
  </si>
  <si>
    <t>CIV</t>
  </si>
  <si>
    <t xml:space="preserve">IVOIRIENNE </t>
  </si>
  <si>
    <t>RUS</t>
  </si>
  <si>
    <t xml:space="preserve">RUSSE </t>
  </si>
  <si>
    <t>COD</t>
  </si>
  <si>
    <t xml:space="preserve">CONGOLAISE (RDC) </t>
  </si>
  <si>
    <t>NGA</t>
  </si>
  <si>
    <t xml:space="preserve">NIGERIANE </t>
  </si>
  <si>
    <t>KSV</t>
  </si>
  <si>
    <t xml:space="preserve">KOSOVAR </t>
  </si>
  <si>
    <t>ARM</t>
  </si>
  <si>
    <t xml:space="preserve">ARMENIENNE </t>
  </si>
  <si>
    <t>SRB</t>
  </si>
  <si>
    <t xml:space="preserve">SERBE </t>
  </si>
  <si>
    <t>ERI</t>
  </si>
  <si>
    <t xml:space="preserve">ERYTHREENNE </t>
  </si>
  <si>
    <t>SOM</t>
  </si>
  <si>
    <t xml:space="preserve">SOMALIENNE </t>
  </si>
  <si>
    <t>SYR</t>
  </si>
  <si>
    <t xml:space="preserve">SYRIENNE </t>
  </si>
  <si>
    <t>IRQ</t>
  </si>
  <si>
    <t xml:space="preserve">IRAKIENNE </t>
  </si>
  <si>
    <t>AGO</t>
  </si>
  <si>
    <t xml:space="preserve">ANGOLAISE </t>
  </si>
  <si>
    <t>MKD</t>
  </si>
  <si>
    <t xml:space="preserve">MACEDONIENNE </t>
  </si>
  <si>
    <t>MLI</t>
  </si>
  <si>
    <t xml:space="preserve">MALIENNE </t>
  </si>
  <si>
    <t>ETH</t>
  </si>
  <si>
    <t xml:space="preserve">ETHIOPIENNE </t>
  </si>
  <si>
    <t>DZA</t>
  </si>
  <si>
    <t xml:space="preserve">ALGERIENNE </t>
  </si>
  <si>
    <t>BGD</t>
  </si>
  <si>
    <t xml:space="preserve">BANGLADAISE </t>
  </si>
  <si>
    <t>TCD</t>
  </si>
  <si>
    <t xml:space="preserve">TCHADIENNE </t>
  </si>
  <si>
    <t>LBY</t>
  </si>
  <si>
    <t xml:space="preserve">LIBYENNE </t>
  </si>
  <si>
    <t>PAK</t>
  </si>
  <si>
    <t xml:space="preserve">PAKISTANAISE </t>
  </si>
  <si>
    <t>UKR</t>
  </si>
  <si>
    <t xml:space="preserve">UKRAINIENNE </t>
  </si>
  <si>
    <t>IRN</t>
  </si>
  <si>
    <t xml:space="preserve">IRANIENNE </t>
  </si>
  <si>
    <t>SEN</t>
  </si>
  <si>
    <t xml:space="preserve">SENEGALAISE </t>
  </si>
  <si>
    <t>AZE</t>
  </si>
  <si>
    <t xml:space="preserve">AZERBAIDJAN </t>
  </si>
  <si>
    <t>CMR</t>
  </si>
  <si>
    <t xml:space="preserve">CAMEROUNAISE </t>
  </si>
  <si>
    <t>COG</t>
  </si>
  <si>
    <t xml:space="preserve">CONGOLAISE (BRAZ) </t>
  </si>
  <si>
    <t>BIH</t>
  </si>
  <si>
    <t xml:space="preserve">BOSNIAQUE </t>
  </si>
  <si>
    <t>CAF</t>
  </si>
  <si>
    <t xml:space="preserve">CENTRAFRICAINE </t>
  </si>
  <si>
    <t>TUR</t>
  </si>
  <si>
    <t xml:space="preserve">TURQUE </t>
  </si>
  <si>
    <t>MAR</t>
  </si>
  <si>
    <t xml:space="preserve">MAROCAINE </t>
  </si>
  <si>
    <t>GAB</t>
  </si>
  <si>
    <t xml:space="preserve">GABONAISE </t>
  </si>
  <si>
    <t>PYS</t>
  </si>
  <si>
    <t xml:space="preserve">INDETERMINEE </t>
  </si>
  <si>
    <t>EGY</t>
  </si>
  <si>
    <t xml:space="preserve">EGYPTIENNE </t>
  </si>
  <si>
    <t>CHN</t>
  </si>
  <si>
    <t xml:space="preserve">CHINOISE (RPC) </t>
  </si>
  <si>
    <t>LKA</t>
  </si>
  <si>
    <t xml:space="preserve">SRI LANKAISE </t>
  </si>
  <si>
    <t>MRT</t>
  </si>
  <si>
    <t xml:space="preserve">MAURITANIENNE </t>
  </si>
  <si>
    <t>SLE</t>
  </si>
  <si>
    <t xml:space="preserve">SIERRA-LEONAISE </t>
  </si>
  <si>
    <t>KAZ</t>
  </si>
  <si>
    <t xml:space="preserve">KAZAKHSTAN </t>
  </si>
  <si>
    <t>GMB</t>
  </si>
  <si>
    <t xml:space="preserve">GAMBIENNE </t>
  </si>
  <si>
    <t>KWT</t>
  </si>
  <si>
    <t xml:space="preserve">KOWEITIENNE </t>
  </si>
  <si>
    <t>RWA</t>
  </si>
  <si>
    <t xml:space="preserve">RUANDAISE </t>
  </si>
  <si>
    <t>MNG</t>
  </si>
  <si>
    <t xml:space="preserve">MONGOLE </t>
  </si>
  <si>
    <t>YEM</t>
  </si>
  <si>
    <t xml:space="preserve">YEMENITE </t>
  </si>
  <si>
    <t>BFA</t>
  </si>
  <si>
    <t xml:space="preserve">BURKINABE </t>
  </si>
  <si>
    <t>MNE</t>
  </si>
  <si>
    <t xml:space="preserve">MONTENEGRINE </t>
  </si>
  <si>
    <t>MDA</t>
  </si>
  <si>
    <t xml:space="preserve">MOLDAVE </t>
  </si>
  <si>
    <t>TUN</t>
  </si>
  <si>
    <t xml:space="preserve">TUNISIENNE </t>
  </si>
  <si>
    <t>NER</t>
  </si>
  <si>
    <t xml:space="preserve">NIGERIENNE </t>
  </si>
  <si>
    <t>TGO</t>
  </si>
  <si>
    <t xml:space="preserve">TOGOLAISE </t>
  </si>
  <si>
    <t>IND</t>
  </si>
  <si>
    <t xml:space="preserve">INDIENNE </t>
  </si>
  <si>
    <t>COL</t>
  </si>
  <si>
    <t xml:space="preserve">COLOMBIENNE </t>
  </si>
  <si>
    <t>TJK</t>
  </si>
  <si>
    <t xml:space="preserve">TADJIKISTAN </t>
  </si>
  <si>
    <t>VEN</t>
  </si>
  <si>
    <t xml:space="preserve">VENEZUELIENNE </t>
  </si>
  <si>
    <t>PSE</t>
  </si>
  <si>
    <t xml:space="preserve">PALESTINIENNE </t>
  </si>
  <si>
    <t>BDI</t>
  </si>
  <si>
    <t xml:space="preserve">BURUNDAISE </t>
  </si>
  <si>
    <t>BLR</t>
  </si>
  <si>
    <t xml:space="preserve">BIELORUSSE </t>
  </si>
  <si>
    <t>LBN</t>
  </si>
  <si>
    <t xml:space="preserve">LIBANAISE </t>
  </si>
  <si>
    <t>DJI</t>
  </si>
  <si>
    <t xml:space="preserve">DJIBOUTIENNE </t>
  </si>
  <si>
    <t>BEN</t>
  </si>
  <si>
    <t xml:space="preserve">BENINOISE </t>
  </si>
  <si>
    <t>MDG</t>
  </si>
  <si>
    <t xml:space="preserve">MALGACHE </t>
  </si>
  <si>
    <t>SSD</t>
  </si>
  <si>
    <t xml:space="preserve">SOUDANAISE (SUD) </t>
  </si>
  <si>
    <t>GHA</t>
  </si>
  <si>
    <t xml:space="preserve">GHANEENNE </t>
  </si>
  <si>
    <t>KGZ</t>
  </si>
  <si>
    <t xml:space="preserve">KIRGHIZ </t>
  </si>
  <si>
    <t>GNB</t>
  </si>
  <si>
    <t xml:space="preserve">GUINEENNE (GUINEE BISSAO) </t>
  </si>
  <si>
    <t>LBR</t>
  </si>
  <si>
    <t xml:space="preserve">LIBERIANE </t>
  </si>
  <si>
    <t>SHN</t>
  </si>
  <si>
    <t xml:space="preserve">APATRIDE </t>
  </si>
  <si>
    <t>KEN</t>
  </si>
  <si>
    <t xml:space="preserve">KENYANE </t>
  </si>
  <si>
    <t>PER</t>
  </si>
  <si>
    <t xml:space="preserve">PERUVIENNE </t>
  </si>
  <si>
    <t>UGA</t>
  </si>
  <si>
    <t xml:space="preserve">OUGANDAISE </t>
  </si>
  <si>
    <t>ESV</t>
  </si>
  <si>
    <t xml:space="preserve">SALVADORIENNE </t>
  </si>
  <si>
    <t>HTI</t>
  </si>
  <si>
    <t xml:space="preserve">HAITIENNE </t>
  </si>
  <si>
    <t>NPL</t>
  </si>
  <si>
    <t xml:space="preserve">NEPALAISE </t>
  </si>
  <si>
    <t>MOZ</t>
  </si>
  <si>
    <t xml:space="preserve">MOZAMBICAINE </t>
  </si>
  <si>
    <t>HND</t>
  </si>
  <si>
    <t xml:space="preserve">HONDURIENNE </t>
  </si>
  <si>
    <t>GNQ</t>
  </si>
  <si>
    <t xml:space="preserve">GUINEENNE (G.EQUATORIALE) </t>
  </si>
  <si>
    <t>ZWE</t>
  </si>
  <si>
    <t xml:space="preserve">ZIMBABWEENNE </t>
  </si>
  <si>
    <t>SAU</t>
  </si>
  <si>
    <t xml:space="preserve">SAOUDIENNE </t>
  </si>
  <si>
    <t>UZB</t>
  </si>
  <si>
    <t xml:space="preserve">OUZBEKISTAN </t>
  </si>
  <si>
    <t>JDN</t>
  </si>
  <si>
    <t xml:space="preserve">JORDANIENNE </t>
  </si>
  <si>
    <t>BRA</t>
  </si>
  <si>
    <t xml:space="preserve">BRESILIENNE </t>
  </si>
  <si>
    <t>ISL</t>
  </si>
  <si>
    <t xml:space="preserve">ISRAELIENNE </t>
  </si>
  <si>
    <t>CUB</t>
  </si>
  <si>
    <t xml:space="preserve">CUBAINE </t>
  </si>
  <si>
    <t>COM</t>
  </si>
  <si>
    <t xml:space="preserve">COMORIENNE </t>
  </si>
  <si>
    <t>ZAF</t>
  </si>
  <si>
    <t xml:space="preserve">SUD-AFRICAINE </t>
  </si>
  <si>
    <t>MEX</t>
  </si>
  <si>
    <t xml:space="preserve">MEXICAINE </t>
  </si>
  <si>
    <t>NIC</t>
  </si>
  <si>
    <t xml:space="preserve">NICARAGUAYENNE </t>
  </si>
  <si>
    <t>PHI</t>
  </si>
  <si>
    <t xml:space="preserve">PHILIPPINE </t>
  </si>
  <si>
    <t>TKM</t>
  </si>
  <si>
    <t xml:space="preserve">TURKMENISTAN </t>
  </si>
  <si>
    <t>MMR</t>
  </si>
  <si>
    <t xml:space="preserve">MYANMAR </t>
  </si>
  <si>
    <t>MUS</t>
  </si>
  <si>
    <t xml:space="preserve">MAURICIENNE </t>
  </si>
  <si>
    <t>MYS</t>
  </si>
  <si>
    <t xml:space="preserve">MALAISIENNE </t>
  </si>
  <si>
    <t>BGR</t>
  </si>
  <si>
    <t xml:space="preserve">BULGARE </t>
  </si>
  <si>
    <t>CPV</t>
  </si>
  <si>
    <t xml:space="preserve">CAP-VERDIENNE </t>
  </si>
  <si>
    <t>FRA</t>
  </si>
  <si>
    <t xml:space="preserve">FRANCAISE </t>
  </si>
  <si>
    <t>SWA</t>
  </si>
  <si>
    <t xml:space="preserve">SWAZI </t>
  </si>
  <si>
    <t>ARG</t>
  </si>
  <si>
    <t xml:space="preserve">ARGENTINE </t>
  </si>
  <si>
    <t>MDV</t>
  </si>
  <si>
    <t xml:space="preserve">MALDIVE </t>
  </si>
  <si>
    <t>KHM</t>
  </si>
  <si>
    <t xml:space="preserve">CAMBODGIENNE </t>
  </si>
  <si>
    <t>LAO</t>
  </si>
  <si>
    <t xml:space="preserve">LAOTIENNE </t>
  </si>
  <si>
    <t>USA</t>
  </si>
  <si>
    <t xml:space="preserve">AMERICAINE </t>
  </si>
  <si>
    <t>PRK</t>
  </si>
  <si>
    <t xml:space="preserve">COREENNE (NORD) </t>
  </si>
  <si>
    <t>MWI</t>
  </si>
  <si>
    <t xml:space="preserve">MALAWIENNE </t>
  </si>
  <si>
    <t>VTN</t>
  </si>
  <si>
    <t xml:space="preserve">VIETNAMIENNE </t>
  </si>
  <si>
    <t>JAM</t>
  </si>
  <si>
    <t xml:space="preserve">JAMAICAINE </t>
  </si>
  <si>
    <t>SVK</t>
  </si>
  <si>
    <t xml:space="preserve">SLOVAQUE </t>
  </si>
  <si>
    <t>TTD</t>
  </si>
  <si>
    <t xml:space="preserve">TRINITADIENNE </t>
  </si>
  <si>
    <t>GTM</t>
  </si>
  <si>
    <t xml:space="preserve">GUATEMALTEQUE </t>
  </si>
  <si>
    <t>EST</t>
  </si>
  <si>
    <t xml:space="preserve">ESTONIENNE </t>
  </si>
  <si>
    <t>SUR</t>
  </si>
  <si>
    <t xml:space="preserve">SURINAMIENNE </t>
  </si>
  <si>
    <t>BTN</t>
  </si>
  <si>
    <t xml:space="preserve">BHOUTANAISE </t>
  </si>
  <si>
    <t>TZA</t>
  </si>
  <si>
    <t xml:space="preserve">TANZANIENNE </t>
  </si>
  <si>
    <t>SOL</t>
  </si>
  <si>
    <t xml:space="preserve">ILES SALOMON </t>
  </si>
  <si>
    <t>CHL</t>
  </si>
  <si>
    <t xml:space="preserve">CHILIENNE </t>
  </si>
  <si>
    <t>AEU</t>
  </si>
  <si>
    <t xml:space="preserve">EMIRATS ARABES UNIS </t>
  </si>
  <si>
    <t>TWN</t>
  </si>
  <si>
    <t xml:space="preserve">CHINOISE (TAIWAN) </t>
  </si>
  <si>
    <t>iso</t>
  </si>
  <si>
    <t>nat</t>
  </si>
  <si>
    <t>CADA  FAMILLE</t>
  </si>
  <si>
    <t>ATSA  FAMILLE</t>
  </si>
  <si>
    <t>PRAHDA  FAMILLE</t>
  </si>
  <si>
    <t>HUDA  FAMILLE</t>
  </si>
  <si>
    <t>CAO  FAMILLE</t>
  </si>
  <si>
    <t>TOTAL  FAMILLE</t>
  </si>
  <si>
    <t>CADA ISOLES</t>
  </si>
  <si>
    <t>ATSA ISOLES</t>
  </si>
  <si>
    <t>PRAHDA ISOLES</t>
  </si>
  <si>
    <t>HUDA ISOLES</t>
  </si>
  <si>
    <t>CAO ISOLES</t>
  </si>
  <si>
    <t>TOTAL ISOLES</t>
  </si>
  <si>
    <t>REGION</t>
  </si>
  <si>
    <t>CADA RELOGES</t>
  </si>
  <si>
    <t>ATSA RELOGES</t>
  </si>
  <si>
    <t>PRAHDA RELOGES</t>
  </si>
  <si>
    <t>HUDA RELOGES</t>
  </si>
  <si>
    <t>CAO RELOGES</t>
  </si>
  <si>
    <t>TOTAL RELOGES</t>
  </si>
  <si>
    <t>CADA VERS CPH</t>
  </si>
  <si>
    <t>CADA LOGEMENT</t>
  </si>
  <si>
    <t>CADA DIHAL</t>
  </si>
  <si>
    <t>CADA HU</t>
  </si>
  <si>
    <t>TOTAL ORIENTES</t>
  </si>
  <si>
    <t>CADA SI</t>
  </si>
  <si>
    <t>ATSA LOGEMENT</t>
  </si>
  <si>
    <t>ATSA DIHAL</t>
  </si>
  <si>
    <t>ATSA HU</t>
  </si>
  <si>
    <t>ATSA TOAL</t>
  </si>
  <si>
    <t>ATSA SI</t>
  </si>
  <si>
    <t>PRAHDA LOGEMENT</t>
  </si>
  <si>
    <t>PRAHDA DIHAL</t>
  </si>
  <si>
    <t>PRAHDA HU</t>
  </si>
  <si>
    <t>PRAHDA SI</t>
  </si>
  <si>
    <t>HUDA LOGEMENT</t>
  </si>
  <si>
    <t>HUDA DIHAL</t>
  </si>
  <si>
    <t>HUDA HU</t>
  </si>
  <si>
    <t>TOTAL</t>
  </si>
  <si>
    <t>HUDA SI</t>
  </si>
  <si>
    <t>CAO LGT</t>
  </si>
  <si>
    <t>CAO* DIHAL</t>
  </si>
  <si>
    <t>CAO HU</t>
  </si>
  <si>
    <t>CAO SI</t>
  </si>
  <si>
    <t>CADA DA</t>
  </si>
  <si>
    <t>ATSA DA</t>
  </si>
  <si>
    <t>PRAHDA DA</t>
  </si>
  <si>
    <t>HUDA DA</t>
  </si>
  <si>
    <t>CAO DA</t>
  </si>
  <si>
    <t>TOTAL DA</t>
  </si>
  <si>
    <t>CADA RS</t>
  </si>
  <si>
    <t>ATSA RS</t>
  </si>
  <si>
    <t>PRAHDA RS</t>
  </si>
  <si>
    <t>HUDA RS</t>
  </si>
  <si>
    <t>CAO RS</t>
  </si>
  <si>
    <t>TOTAL RS</t>
  </si>
  <si>
    <t>CADA DEB</t>
  </si>
  <si>
    <t>ATSA DEB</t>
  </si>
  <si>
    <t>PRAHDA DEB</t>
  </si>
  <si>
    <t>HUDA DEB</t>
  </si>
  <si>
    <t>CAO DEB</t>
  </si>
  <si>
    <t>TOTAL DEB</t>
  </si>
  <si>
    <t>CAO CHUM CAES</t>
  </si>
  <si>
    <t>regio</t>
  </si>
  <si>
    <t>TOTAL AUTRES</t>
  </si>
  <si>
    <t>PART AUTRES</t>
  </si>
  <si>
    <t>NR</t>
  </si>
  <si>
    <t>da</t>
  </si>
  <si>
    <t>ALLOCATAIRES</t>
  </si>
  <si>
    <t>BENEFICIAIRES</t>
  </si>
  <si>
    <t>membres de famille</t>
  </si>
  <si>
    <t>part</t>
  </si>
  <si>
    <t>MONTANT MENSUEL</t>
  </si>
  <si>
    <t>TMONTANT TOTAL</t>
  </si>
  <si>
    <t>montant/jour</t>
  </si>
  <si>
    <t>bénéficaires/allocataires</t>
  </si>
  <si>
    <t>montant par allo</t>
  </si>
  <si>
    <t>MONTANT/BENEFICIAIRE</t>
  </si>
  <si>
    <t>montant forfataire/jours</t>
  </si>
  <si>
    <t>estimation bénéficiares montant additionnel</t>
  </si>
  <si>
    <t>personnes hébergées</t>
  </si>
  <si>
    <t>part hébergées</t>
  </si>
  <si>
    <t>IDF</t>
  </si>
  <si>
    <t>CENTRE</t>
  </si>
  <si>
    <t>NORMANDIE</t>
  </si>
  <si>
    <t>BFC</t>
  </si>
  <si>
    <t>HAUTS DE FRANCE</t>
  </si>
  <si>
    <t>GRAND EST</t>
  </si>
  <si>
    <t>PAYS DE LOIRE</t>
  </si>
  <si>
    <t>BRETAGNE</t>
  </si>
  <si>
    <t>NOUVELLE AQUITAINE</t>
  </si>
  <si>
    <t>OCCITANIE</t>
  </si>
  <si>
    <t>AURA</t>
  </si>
  <si>
    <t>PACA</t>
  </si>
  <si>
    <t>R971</t>
  </si>
  <si>
    <t>GUADELOUPE</t>
  </si>
  <si>
    <t>R972</t>
  </si>
  <si>
    <t>MARTINIQUE</t>
  </si>
  <si>
    <t>R973</t>
  </si>
  <si>
    <t>GUYANE</t>
  </si>
  <si>
    <t>R974</t>
  </si>
  <si>
    <t>REUNION</t>
  </si>
  <si>
    <t>* Les</t>
  </si>
  <si>
    <t>Étiquettes de lignes</t>
  </si>
  <si>
    <t>normale</t>
  </si>
  <si>
    <t xml:space="preserve">accélérée </t>
  </si>
  <si>
    <t>dublinée</t>
  </si>
  <si>
    <t xml:space="preserve"> NORMALE </t>
  </si>
  <si>
    <t xml:space="preserve">ACCÉLÉRÉE </t>
  </si>
  <si>
    <t xml:space="preserve"> DUBLIN </t>
  </si>
  <si>
    <t xml:space="preserve">PAYS DE LA LOIRE </t>
  </si>
  <si>
    <t xml:space="preserve">ÎLE-DE-FRANCE </t>
  </si>
  <si>
    <t xml:space="preserve">HAUTS-DE-FRANCE </t>
  </si>
  <si>
    <t>METROPOLE</t>
  </si>
  <si>
    <t xml:space="preserve">PROVENCE-ALPES-CÔTE D’AZUR </t>
  </si>
  <si>
    <t xml:space="preserve">OCCITANIE </t>
  </si>
  <si>
    <t xml:space="preserve">AUVERGNE-RHÔNE-ALPES </t>
  </si>
  <si>
    <t xml:space="preserve">GRAND EST </t>
  </si>
  <si>
    <t xml:space="preserve">CENTRE-VAL DE LOIRE </t>
  </si>
  <si>
    <t xml:space="preserve">BRETAGNE </t>
  </si>
  <si>
    <t xml:space="preserve">NOUVELLE-AQUITAINE </t>
  </si>
  <si>
    <t xml:space="preserve">BOURGOGNE-FRANCHE-COMTÉ </t>
  </si>
  <si>
    <t xml:space="preserve">NORMANDIE </t>
  </si>
  <si>
    <t>DOM</t>
  </si>
  <si>
    <t>r972</t>
  </si>
  <si>
    <t>R976</t>
  </si>
  <si>
    <t>MAYOTTE</t>
  </si>
  <si>
    <t>ND</t>
  </si>
  <si>
    <t>GUDA</t>
  </si>
  <si>
    <t>accélérée</t>
  </si>
  <si>
    <t>Dublinés</t>
  </si>
  <si>
    <t>PART</t>
  </si>
  <si>
    <t>part pn</t>
  </si>
  <si>
    <t>part dublin</t>
  </si>
  <si>
    <t>part PA</t>
  </si>
  <si>
    <t>total</t>
  </si>
  <si>
    <t>PARIS</t>
  </si>
  <si>
    <t>BOBIGNY</t>
  </si>
  <si>
    <t>CERGY</t>
  </si>
  <si>
    <t>LYON</t>
  </si>
  <si>
    <t>NANTERRE</t>
  </si>
  <si>
    <t>CRETEIL</t>
  </si>
  <si>
    <t>MARSEILLE</t>
  </si>
  <si>
    <t>EVRY</t>
  </si>
  <si>
    <t>VERSAILLES</t>
  </si>
  <si>
    <t>PDL</t>
  </si>
  <si>
    <t>NANTES</t>
  </si>
  <si>
    <t>GE</t>
  </si>
  <si>
    <t>METZ</t>
  </si>
  <si>
    <t>HDF</t>
  </si>
  <si>
    <t>LILLE</t>
  </si>
  <si>
    <t>OC</t>
  </si>
  <si>
    <t>TOULOUSE</t>
  </si>
  <si>
    <t>MELUN</t>
  </si>
  <si>
    <t>GRENOBLE</t>
  </si>
  <si>
    <t>NA</t>
  </si>
  <si>
    <t>BORDEAUX</t>
  </si>
  <si>
    <t>STRASBOURG</t>
  </si>
  <si>
    <t>ORLEANS</t>
  </si>
  <si>
    <t>GUY</t>
  </si>
  <si>
    <t>CAYENNE</t>
  </si>
  <si>
    <t>RENNES</t>
  </si>
  <si>
    <t>MONTPELLIER</t>
  </si>
  <si>
    <t>BEAUVAIS</t>
  </si>
  <si>
    <t>06</t>
  </si>
  <si>
    <t>NICE</t>
  </si>
  <si>
    <t>CLERMONT</t>
  </si>
  <si>
    <t>CAEN</t>
  </si>
  <si>
    <t>ANGERS</t>
  </si>
  <si>
    <t>CHALONS</t>
  </si>
  <si>
    <t>ROUEN</t>
  </si>
  <si>
    <t>POITIERS</t>
  </si>
  <si>
    <t>BF</t>
  </si>
  <si>
    <t>BESANCON</t>
  </si>
  <si>
    <t>MAY</t>
  </si>
  <si>
    <t>MAMOUDZOU</t>
  </si>
  <si>
    <t>COLMAR</t>
  </si>
  <si>
    <t>DIJON</t>
  </si>
  <si>
    <t>LIMOGES</t>
  </si>
  <si>
    <t>MACON</t>
  </si>
  <si>
    <t>FORT DE FRANCE</t>
  </si>
  <si>
    <t>GUA</t>
  </si>
  <si>
    <t>BASSE TERRE</t>
  </si>
  <si>
    <t>REU</t>
  </si>
  <si>
    <t>ST DENIS</t>
  </si>
  <si>
    <t xml:space="preserve">Entrées </t>
  </si>
  <si>
    <t xml:space="preserve">Sorties totales </t>
  </si>
  <si>
    <t>Durée moyenne de séjour global (en jours)</t>
  </si>
  <si>
    <t>Capacité d’accueil au 31-12</t>
  </si>
  <si>
    <t>places occupées</t>
  </si>
  <si>
    <t>DA EN COURS</t>
  </si>
  <si>
    <t>refugiés</t>
  </si>
  <si>
    <t>DEBOUTES AUTORISES</t>
  </si>
  <si>
    <t>deboutés en présence indue</t>
  </si>
  <si>
    <t>DEBOUTES</t>
  </si>
  <si>
    <t xml:space="preserve">tx rotation </t>
  </si>
  <si>
    <t>part DA</t>
  </si>
  <si>
    <t>part réfugiés</t>
  </si>
  <si>
    <t>part déboutés</t>
  </si>
  <si>
    <t>TYPE</t>
  </si>
  <si>
    <t>cada</t>
  </si>
  <si>
    <t>atsa</t>
  </si>
  <si>
    <t>huda</t>
  </si>
  <si>
    <t>prahda</t>
  </si>
  <si>
    <t>cao</t>
  </si>
  <si>
    <t>caes</t>
  </si>
  <si>
    <t>CADA+HUDA+PRAHDA</t>
  </si>
  <si>
    <t>CAO CAES</t>
  </si>
  <si>
    <t>AFGHANISTAN</t>
  </si>
  <si>
    <t>ALBANIE</t>
  </si>
  <si>
    <t>GUINEE</t>
  </si>
  <si>
    <t>SOUDAN</t>
  </si>
  <si>
    <t>COTE D IVOIRE</t>
  </si>
  <si>
    <t>SERBIE</t>
  </si>
  <si>
    <t>NIGERIA</t>
  </si>
  <si>
    <t>RD CONGO</t>
  </si>
  <si>
    <t>RUSSIE</t>
  </si>
  <si>
    <t>ERYTHREEE</t>
  </si>
  <si>
    <t>ARMENIE</t>
  </si>
  <si>
    <t>SYRIE</t>
  </si>
  <si>
    <t>SOMALIE</t>
  </si>
  <si>
    <t>KOSOVO</t>
  </si>
  <si>
    <t>GEORGiE</t>
  </si>
  <si>
    <t>total logmeent social</t>
  </si>
  <si>
    <t>total dihal</t>
  </si>
  <si>
    <t>total 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</si>
</sst>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0\ %"/>
    <numFmt numFmtId="165" formatCode="0.0%"/>
    <numFmt numFmtId="166" formatCode="#,##0\ &quot;€&quot;"/>
    <numFmt numFmtId="167" formatCode="#,##0.00\ &quot;€&quot;"/>
    <numFmt numFmtId="169" formatCode="_-* #,##0\ _€_-;\-* #,##0\ _€_-;_-* &quot;-&quot;??\ _€_-;_-@_-"/>
    <numFmt numFmtId="171" formatCode="_-* #,##0_-;\-* #,##0_-;_-* &quot;-&quot;??_-;_-@_-"/>
  </numFmts>
  <fonts count="20">
    <font>
      <sz val="10"/>
      <name val="Arial"/>
      <family val="2"/>
    </font>
    <font>
      <sz val="10"/>
      <name val="Arial"/>
    </font>
    <font>
      <b/>
      <sz val="9"/>
      <color indexed="8"/>
      <name val="Calibri;Calibri"/>
      <family val="2"/>
    </font>
    <font>
      <sz val="9"/>
      <color indexed="8"/>
      <name val="Calibri;Calibri"/>
      <family val="2"/>
    </font>
    <font>
      <sz val="8"/>
      <name val="Arial"/>
      <family val="2"/>
    </font>
    <font>
      <b/>
      <sz val="8"/>
      <color indexed="8"/>
      <name val="Times New Roman"/>
      <family val="1"/>
      <charset val="1"/>
    </font>
    <font>
      <b/>
      <sz val="8"/>
      <name val="Times New Roman"/>
      <family val="1"/>
      <charset val="1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7"/>
      <color rgb="FF565655"/>
      <name val="RobotoCondensed-Light"/>
      <family val="2"/>
      <charset val="1"/>
    </font>
    <font>
      <i/>
      <sz val="9"/>
      <color rgb="FF565655"/>
      <name val="RobotoCondensed-LightItalic"/>
      <charset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</font>
    <font>
      <sz val="11"/>
      <color rgb="FF56565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4D4D4D"/>
        <bgColor rgb="FF565655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1"/>
        <bgColor indexed="27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3" fontId="4" fillId="0" borderId="0" xfId="0" applyNumberFormat="1" applyFont="1"/>
    <xf numFmtId="164" fontId="3" fillId="0" borderId="1" xfId="0" applyNumberFormat="1" applyFont="1" applyBorder="1"/>
    <xf numFmtId="0" fontId="0" fillId="0" borderId="0" xfId="0" applyFont="1"/>
    <xf numFmtId="3" fontId="2" fillId="0" borderId="1" xfId="0" applyNumberFormat="1" applyFont="1" applyBorder="1"/>
    <xf numFmtId="3" fontId="5" fillId="0" borderId="1" xfId="0" applyNumberFormat="1" applyFont="1" applyBorder="1"/>
    <xf numFmtId="3" fontId="6" fillId="0" borderId="0" xfId="0" applyNumberFormat="1" applyFont="1"/>
    <xf numFmtId="3" fontId="0" fillId="0" borderId="0" xfId="0" applyNumberFormat="1" applyFont="1"/>
    <xf numFmtId="0" fontId="6" fillId="0" borderId="0" xfId="0" applyFont="1"/>
    <xf numFmtId="0" fontId="5" fillId="0" borderId="1" xfId="0" applyFont="1" applyBorder="1"/>
    <xf numFmtId="3" fontId="3" fillId="0" borderId="1" xfId="0" applyNumberFormat="1" applyFont="1" applyBorder="1"/>
    <xf numFmtId="0" fontId="3" fillId="0" borderId="0" xfId="0" applyFont="1" applyBorder="1"/>
    <xf numFmtId="0" fontId="2" fillId="0" borderId="0" xfId="0" applyFont="1" applyBorder="1"/>
    <xf numFmtId="3" fontId="0" fillId="0" borderId="0" xfId="0" applyNumberFormat="1"/>
    <xf numFmtId="9" fontId="1" fillId="0" borderId="0" xfId="2"/>
    <xf numFmtId="0" fontId="8" fillId="2" borderId="2" xfId="0" applyFont="1" applyFill="1" applyBorder="1"/>
    <xf numFmtId="4" fontId="8" fillId="2" borderId="2" xfId="0" applyNumberFormat="1" applyFont="1" applyFill="1" applyBorder="1"/>
    <xf numFmtId="165" fontId="8" fillId="2" borderId="2" xfId="0" applyNumberFormat="1" applyFont="1" applyFill="1" applyBorder="1"/>
    <xf numFmtId="4" fontId="8" fillId="2" borderId="3" xfId="0" applyNumberFormat="1" applyFont="1" applyFill="1" applyBorder="1"/>
    <xf numFmtId="0" fontId="7" fillId="0" borderId="4" xfId="0" applyFont="1" applyBorder="1"/>
    <xf numFmtId="0" fontId="7" fillId="0" borderId="0" xfId="0" applyFont="1"/>
    <xf numFmtId="0" fontId="8" fillId="3" borderId="2" xfId="0" applyFont="1" applyFill="1" applyBorder="1"/>
    <xf numFmtId="0" fontId="9" fillId="4" borderId="2" xfId="0" applyFont="1" applyFill="1" applyBorder="1"/>
    <xf numFmtId="165" fontId="9" fillId="4" borderId="2" xfId="0" applyNumberFormat="1" applyFont="1" applyFill="1" applyBorder="1"/>
    <xf numFmtId="166" fontId="9" fillId="4" borderId="2" xfId="0" applyNumberFormat="1" applyFont="1" applyFill="1" applyBorder="1"/>
    <xf numFmtId="167" fontId="9" fillId="4" borderId="2" xfId="0" applyNumberFormat="1" applyFont="1" applyFill="1" applyBorder="1"/>
    <xf numFmtId="167" fontId="9" fillId="4" borderId="3" xfId="0" applyNumberFormat="1" applyFont="1" applyFill="1" applyBorder="1"/>
    <xf numFmtId="167" fontId="4" fillId="0" borderId="4" xfId="0" applyNumberFormat="1" applyFont="1" applyBorder="1"/>
    <xf numFmtId="169" fontId="1" fillId="0" borderId="4" xfId="1" applyNumberFormat="1" applyBorder="1"/>
    <xf numFmtId="169" fontId="7" fillId="0" borderId="4" xfId="0" applyNumberFormat="1" applyFont="1" applyBorder="1"/>
    <xf numFmtId="165" fontId="1" fillId="0" borderId="4" xfId="2" applyNumberFormat="1" applyBorder="1"/>
    <xf numFmtId="3" fontId="7" fillId="0" borderId="0" xfId="0" applyNumberFormat="1" applyFont="1"/>
    <xf numFmtId="0" fontId="9" fillId="5" borderId="2" xfId="0" applyFont="1" applyFill="1" applyBorder="1"/>
    <xf numFmtId="166" fontId="9" fillId="5" borderId="2" xfId="0" applyNumberFormat="1" applyFont="1" applyFill="1" applyBorder="1"/>
    <xf numFmtId="165" fontId="9" fillId="5" borderId="2" xfId="0" applyNumberFormat="1" applyFont="1" applyFill="1" applyBorder="1"/>
    <xf numFmtId="167" fontId="9" fillId="5" borderId="2" xfId="0" applyNumberFormat="1" applyFont="1" applyFill="1" applyBorder="1"/>
    <xf numFmtId="167" fontId="9" fillId="5" borderId="3" xfId="0" applyNumberFormat="1" applyFont="1" applyFill="1" applyBorder="1"/>
    <xf numFmtId="0" fontId="10" fillId="0" borderId="0" xfId="0" applyFont="1"/>
    <xf numFmtId="4" fontId="0" fillId="0" borderId="0" xfId="0" applyNumberFormat="1"/>
    <xf numFmtId="165" fontId="0" fillId="0" borderId="0" xfId="0" applyNumberFormat="1"/>
    <xf numFmtId="0" fontId="11" fillId="0" borderId="0" xfId="0" applyFont="1"/>
    <xf numFmtId="3" fontId="12" fillId="7" borderId="4" xfId="0" applyNumberFormat="1" applyFont="1" applyFill="1" applyBorder="1" applyAlignment="1">
      <alignment horizontal="center"/>
    </xf>
    <xf numFmtId="3" fontId="13" fillId="0" borderId="4" xfId="0" applyNumberFormat="1" applyFont="1" applyBorder="1"/>
    <xf numFmtId="3" fontId="4" fillId="0" borderId="4" xfId="0" applyNumberFormat="1" applyFont="1" applyBorder="1"/>
    <xf numFmtId="0" fontId="4" fillId="0" borderId="4" xfId="0" applyFont="1" applyBorder="1"/>
    <xf numFmtId="9" fontId="1" fillId="0" borderId="4" xfId="2" applyBorder="1"/>
    <xf numFmtId="0" fontId="14" fillId="6" borderId="4" xfId="0" applyFont="1" applyFill="1" applyBorder="1"/>
    <xf numFmtId="9" fontId="4" fillId="0" borderId="4" xfId="2" applyFont="1" applyBorder="1"/>
    <xf numFmtId="0" fontId="4" fillId="0" borderId="4" xfId="0" applyFont="1" applyBorder="1" applyAlignment="1">
      <alignment horizontal="left"/>
    </xf>
    <xf numFmtId="49" fontId="15" fillId="0" borderId="4" xfId="0" applyNumberFormat="1" applyFont="1" applyBorder="1"/>
    <xf numFmtId="3" fontId="15" fillId="0" borderId="4" xfId="0" applyNumberFormat="1" applyFont="1" applyBorder="1"/>
    <xf numFmtId="0" fontId="15" fillId="0" borderId="4" xfId="0" applyFont="1" applyBorder="1"/>
    <xf numFmtId="165" fontId="15" fillId="0" borderId="4" xfId="0" applyNumberFormat="1" applyFont="1" applyBorder="1"/>
    <xf numFmtId="3" fontId="16" fillId="0" borderId="4" xfId="0" applyNumberFormat="1" applyFont="1" applyBorder="1"/>
    <xf numFmtId="49" fontId="15" fillId="0" borderId="0" xfId="0" applyNumberFormat="1" applyFont="1"/>
    <xf numFmtId="3" fontId="15" fillId="0" borderId="0" xfId="0" applyNumberFormat="1" applyFont="1"/>
    <xf numFmtId="165" fontId="15" fillId="0" borderId="0" xfId="0" applyNumberFormat="1" applyFont="1"/>
    <xf numFmtId="0" fontId="15" fillId="0" borderId="0" xfId="0" applyFont="1"/>
    <xf numFmtId="0" fontId="17" fillId="0" borderId="4" xfId="0" applyFont="1" applyBorder="1"/>
    <xf numFmtId="3" fontId="18" fillId="0" borderId="4" xfId="0" applyNumberFormat="1" applyFont="1" applyBorder="1"/>
    <xf numFmtId="3" fontId="18" fillId="0" borderId="4" xfId="1" applyNumberFormat="1" applyFont="1" applyBorder="1"/>
    <xf numFmtId="165" fontId="18" fillId="0" borderId="4" xfId="0" applyNumberFormat="1" applyFont="1" applyBorder="1"/>
    <xf numFmtId="9" fontId="18" fillId="0" borderId="4" xfId="2" applyFont="1" applyBorder="1"/>
    <xf numFmtId="0" fontId="19" fillId="0" borderId="0" xfId="0" applyFont="1"/>
    <xf numFmtId="0" fontId="17" fillId="0" borderId="0" xfId="0" applyFont="1"/>
    <xf numFmtId="165" fontId="1" fillId="0" borderId="0" xfId="2" applyNumberFormat="1" applyFill="1" applyBorder="1"/>
    <xf numFmtId="165" fontId="1" fillId="0" borderId="0" xfId="2" applyNumberFormat="1"/>
    <xf numFmtId="9" fontId="0" fillId="0" borderId="0" xfId="0" applyNumberFormat="1"/>
    <xf numFmtId="171" fontId="1" fillId="0" borderId="0" xfId="1" applyNumberFormat="1"/>
    <xf numFmtId="171" fontId="0" fillId="0" borderId="0" xfId="0" applyNumberFormat="1"/>
  </cellXfs>
  <cellStyles count="3">
    <cellStyle name="Milliers" xfId="1" builtinId="3"/>
    <cellStyle name="Normal" xfId="0" builtinId="0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ENTREE</a:t>
            </a:r>
            <a:r>
              <a:rPr lang="fr-FR" baseline="0"/>
              <a:t>S 15 PREMIERES NATIONALITES </a:t>
            </a:r>
            <a:endParaRPr lang="fr-FR"/>
          </a:p>
        </c:rich>
      </c:tx>
      <c:layout>
        <c:manualLayout>
          <c:xMode val="edge"/>
          <c:yMode val="edge"/>
          <c:x val="0.40006584875368967"/>
          <c:y val="2.0304573938359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'NATIONALITES ENTREES'!$C$1</c:f>
              <c:strCache>
                <c:ptCount val="1"/>
                <c:pt idx="0">
                  <c:v>CADA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'NATIONALITES ENTREES'!$B$2:$B$16</c:f>
              <c:strCache>
                <c:ptCount val="15"/>
                <c:pt idx="0">
                  <c:v>AFGHANISTAN</c:v>
                </c:pt>
                <c:pt idx="1">
                  <c:v>ALBANIE</c:v>
                </c:pt>
                <c:pt idx="2">
                  <c:v>GEORGiE</c:v>
                </c:pt>
                <c:pt idx="3">
                  <c:v>GUINEE</c:v>
                </c:pt>
                <c:pt idx="4">
                  <c:v>SOUDAN</c:v>
                </c:pt>
                <c:pt idx="5">
                  <c:v>COTE D IVOIRE</c:v>
                </c:pt>
                <c:pt idx="6">
                  <c:v>SERBIE</c:v>
                </c:pt>
                <c:pt idx="7">
                  <c:v>NIGERIA</c:v>
                </c:pt>
                <c:pt idx="8">
                  <c:v>RD CONGO</c:v>
                </c:pt>
                <c:pt idx="9">
                  <c:v>RUSSIE</c:v>
                </c:pt>
                <c:pt idx="10">
                  <c:v>ERYTHREEE</c:v>
                </c:pt>
                <c:pt idx="11">
                  <c:v>ARMENIE</c:v>
                </c:pt>
                <c:pt idx="12">
                  <c:v>SYRIE</c:v>
                </c:pt>
                <c:pt idx="13">
                  <c:v>SOMALIE</c:v>
                </c:pt>
                <c:pt idx="14">
                  <c:v>KOSOVO</c:v>
                </c:pt>
              </c:strCache>
            </c:strRef>
          </c:cat>
          <c:val>
            <c:numRef>
              <c:f>'NATIONALITES ENTREES'!$C$2:$C$16</c:f>
              <c:numCache>
                <c:formatCode>General</c:formatCode>
                <c:ptCount val="15"/>
                <c:pt idx="0">
                  <c:v>2504</c:v>
                </c:pt>
                <c:pt idx="1">
                  <c:v>2701</c:v>
                </c:pt>
                <c:pt idx="2">
                  <c:v>2651</c:v>
                </c:pt>
                <c:pt idx="3">
                  <c:v>1437</c:v>
                </c:pt>
                <c:pt idx="4">
                  <c:v>1115</c:v>
                </c:pt>
                <c:pt idx="5">
                  <c:v>1290</c:v>
                </c:pt>
                <c:pt idx="6">
                  <c:v>1053</c:v>
                </c:pt>
                <c:pt idx="7">
                  <c:v>771</c:v>
                </c:pt>
                <c:pt idx="8">
                  <c:v>1365</c:v>
                </c:pt>
                <c:pt idx="9">
                  <c:v>976</c:v>
                </c:pt>
                <c:pt idx="10">
                  <c:v>462</c:v>
                </c:pt>
                <c:pt idx="11">
                  <c:v>760</c:v>
                </c:pt>
                <c:pt idx="12">
                  <c:v>1088</c:v>
                </c:pt>
                <c:pt idx="13">
                  <c:v>493</c:v>
                </c:pt>
                <c:pt idx="14">
                  <c:v>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B-4A9B-AB39-4CED5A401D3F}"/>
            </c:ext>
          </c:extLst>
        </c:ser>
        <c:ser>
          <c:idx val="1"/>
          <c:order val="1"/>
          <c:tx>
            <c:strRef>
              <c:f>'NATIONALITES ENTREES'!$D$1</c:f>
              <c:strCache>
                <c:ptCount val="1"/>
                <c:pt idx="0">
                  <c:v>ATSA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'NATIONALITES ENTREES'!$B$2:$B$16</c:f>
              <c:strCache>
                <c:ptCount val="15"/>
                <c:pt idx="0">
                  <c:v>AFGHANISTAN</c:v>
                </c:pt>
                <c:pt idx="1">
                  <c:v>ALBANIE</c:v>
                </c:pt>
                <c:pt idx="2">
                  <c:v>GEORGiE</c:v>
                </c:pt>
                <c:pt idx="3">
                  <c:v>GUINEE</c:v>
                </c:pt>
                <c:pt idx="4">
                  <c:v>SOUDAN</c:v>
                </c:pt>
                <c:pt idx="5">
                  <c:v>COTE D IVOIRE</c:v>
                </c:pt>
                <c:pt idx="6">
                  <c:v>SERBIE</c:v>
                </c:pt>
                <c:pt idx="7">
                  <c:v>NIGERIA</c:v>
                </c:pt>
                <c:pt idx="8">
                  <c:v>RD CONGO</c:v>
                </c:pt>
                <c:pt idx="9">
                  <c:v>RUSSIE</c:v>
                </c:pt>
                <c:pt idx="10">
                  <c:v>ERYTHREEE</c:v>
                </c:pt>
                <c:pt idx="11">
                  <c:v>ARMENIE</c:v>
                </c:pt>
                <c:pt idx="12">
                  <c:v>SYRIE</c:v>
                </c:pt>
                <c:pt idx="13">
                  <c:v>SOMALIE</c:v>
                </c:pt>
                <c:pt idx="14">
                  <c:v>KOSOVO</c:v>
                </c:pt>
              </c:strCache>
            </c:strRef>
          </c:cat>
          <c:val>
            <c:numRef>
              <c:f>'NATIONALITES ENTREES'!$D$2:$D$16</c:f>
              <c:numCache>
                <c:formatCode>General</c:formatCode>
                <c:ptCount val="15"/>
                <c:pt idx="0">
                  <c:v>666</c:v>
                </c:pt>
                <c:pt idx="1">
                  <c:v>237</c:v>
                </c:pt>
                <c:pt idx="2">
                  <c:v>260</c:v>
                </c:pt>
                <c:pt idx="3">
                  <c:v>191</c:v>
                </c:pt>
                <c:pt idx="4">
                  <c:v>305</c:v>
                </c:pt>
                <c:pt idx="5">
                  <c:v>286</c:v>
                </c:pt>
                <c:pt idx="6">
                  <c:v>75</c:v>
                </c:pt>
                <c:pt idx="7">
                  <c:v>82</c:v>
                </c:pt>
                <c:pt idx="8">
                  <c:v>142</c:v>
                </c:pt>
                <c:pt idx="9">
                  <c:v>94</c:v>
                </c:pt>
                <c:pt idx="10">
                  <c:v>175</c:v>
                </c:pt>
                <c:pt idx="11">
                  <c:v>47</c:v>
                </c:pt>
                <c:pt idx="12">
                  <c:v>137</c:v>
                </c:pt>
                <c:pt idx="13">
                  <c:v>162</c:v>
                </c:pt>
                <c:pt idx="1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B-4A9B-AB39-4CED5A401D3F}"/>
            </c:ext>
          </c:extLst>
        </c:ser>
        <c:ser>
          <c:idx val="2"/>
          <c:order val="2"/>
          <c:tx>
            <c:strRef>
              <c:f>'NATIONALITES ENTREES'!$E$1</c:f>
              <c:strCache>
                <c:ptCount val="1"/>
                <c:pt idx="0">
                  <c:v>PRAHDA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'NATIONALITES ENTREES'!$B$2:$B$16</c:f>
              <c:strCache>
                <c:ptCount val="15"/>
                <c:pt idx="0">
                  <c:v>AFGHANISTAN</c:v>
                </c:pt>
                <c:pt idx="1">
                  <c:v>ALBANIE</c:v>
                </c:pt>
                <c:pt idx="2">
                  <c:v>GEORGiE</c:v>
                </c:pt>
                <c:pt idx="3">
                  <c:v>GUINEE</c:v>
                </c:pt>
                <c:pt idx="4">
                  <c:v>SOUDAN</c:v>
                </c:pt>
                <c:pt idx="5">
                  <c:v>COTE D IVOIRE</c:v>
                </c:pt>
                <c:pt idx="6">
                  <c:v>SERBIE</c:v>
                </c:pt>
                <c:pt idx="7">
                  <c:v>NIGERIA</c:v>
                </c:pt>
                <c:pt idx="8">
                  <c:v>RD CONGO</c:v>
                </c:pt>
                <c:pt idx="9">
                  <c:v>RUSSIE</c:v>
                </c:pt>
                <c:pt idx="10">
                  <c:v>ERYTHREEE</c:v>
                </c:pt>
                <c:pt idx="11">
                  <c:v>ARMENIE</c:v>
                </c:pt>
                <c:pt idx="12">
                  <c:v>SYRIE</c:v>
                </c:pt>
                <c:pt idx="13">
                  <c:v>SOMALIE</c:v>
                </c:pt>
                <c:pt idx="14">
                  <c:v>KOSOVO</c:v>
                </c:pt>
              </c:strCache>
            </c:strRef>
          </c:cat>
          <c:val>
            <c:numRef>
              <c:f>'NATIONALITES ENTREES'!$E$2:$E$16</c:f>
              <c:numCache>
                <c:formatCode>General</c:formatCode>
                <c:ptCount val="15"/>
                <c:pt idx="0">
                  <c:v>556</c:v>
                </c:pt>
                <c:pt idx="1">
                  <c:v>351</c:v>
                </c:pt>
                <c:pt idx="2">
                  <c:v>215</c:v>
                </c:pt>
                <c:pt idx="3">
                  <c:v>398</c:v>
                </c:pt>
                <c:pt idx="4">
                  <c:v>293</c:v>
                </c:pt>
                <c:pt idx="5">
                  <c:v>120</c:v>
                </c:pt>
                <c:pt idx="6">
                  <c:v>71</c:v>
                </c:pt>
                <c:pt idx="7">
                  <c:v>251</c:v>
                </c:pt>
                <c:pt idx="8">
                  <c:v>107</c:v>
                </c:pt>
                <c:pt idx="9">
                  <c:v>148</c:v>
                </c:pt>
                <c:pt idx="10">
                  <c:v>106</c:v>
                </c:pt>
                <c:pt idx="11">
                  <c:v>121</c:v>
                </c:pt>
                <c:pt idx="12">
                  <c:v>68</c:v>
                </c:pt>
                <c:pt idx="13">
                  <c:v>87</c:v>
                </c:pt>
                <c:pt idx="1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8B-4A9B-AB39-4CED5A401D3F}"/>
            </c:ext>
          </c:extLst>
        </c:ser>
        <c:ser>
          <c:idx val="3"/>
          <c:order val="3"/>
          <c:tx>
            <c:strRef>
              <c:f>'NATIONALITES ENTREES'!$F$1</c:f>
              <c:strCache>
                <c:ptCount val="1"/>
                <c:pt idx="0">
                  <c:v>HUDA 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'NATIONALITES ENTREES'!$B$2:$B$16</c:f>
              <c:strCache>
                <c:ptCount val="15"/>
                <c:pt idx="0">
                  <c:v>AFGHANISTAN</c:v>
                </c:pt>
                <c:pt idx="1">
                  <c:v>ALBANIE</c:v>
                </c:pt>
                <c:pt idx="2">
                  <c:v>GEORGiE</c:v>
                </c:pt>
                <c:pt idx="3">
                  <c:v>GUINEE</c:v>
                </c:pt>
                <c:pt idx="4">
                  <c:v>SOUDAN</c:v>
                </c:pt>
                <c:pt idx="5">
                  <c:v>COTE D IVOIRE</c:v>
                </c:pt>
                <c:pt idx="6">
                  <c:v>SERBIE</c:v>
                </c:pt>
                <c:pt idx="7">
                  <c:v>NIGERIA</c:v>
                </c:pt>
                <c:pt idx="8">
                  <c:v>RD CONGO</c:v>
                </c:pt>
                <c:pt idx="9">
                  <c:v>RUSSIE</c:v>
                </c:pt>
                <c:pt idx="10">
                  <c:v>ERYTHREEE</c:v>
                </c:pt>
                <c:pt idx="11">
                  <c:v>ARMENIE</c:v>
                </c:pt>
                <c:pt idx="12">
                  <c:v>SYRIE</c:v>
                </c:pt>
                <c:pt idx="13">
                  <c:v>SOMALIE</c:v>
                </c:pt>
                <c:pt idx="14">
                  <c:v>KOSOVO</c:v>
                </c:pt>
              </c:strCache>
            </c:strRef>
          </c:cat>
          <c:val>
            <c:numRef>
              <c:f>'NATIONALITES ENTREES'!$F$2:$F$16</c:f>
              <c:numCache>
                <c:formatCode>General</c:formatCode>
                <c:ptCount val="15"/>
                <c:pt idx="0">
                  <c:v>947</c:v>
                </c:pt>
                <c:pt idx="1">
                  <c:v>2220</c:v>
                </c:pt>
                <c:pt idx="2">
                  <c:v>1569</c:v>
                </c:pt>
                <c:pt idx="3">
                  <c:v>1004</c:v>
                </c:pt>
                <c:pt idx="4">
                  <c:v>467</c:v>
                </c:pt>
                <c:pt idx="5">
                  <c:v>1220</c:v>
                </c:pt>
                <c:pt idx="6">
                  <c:v>1334</c:v>
                </c:pt>
                <c:pt idx="7">
                  <c:v>1175</c:v>
                </c:pt>
                <c:pt idx="8">
                  <c:v>789</c:v>
                </c:pt>
                <c:pt idx="9">
                  <c:v>1163</c:v>
                </c:pt>
                <c:pt idx="10">
                  <c:v>214</c:v>
                </c:pt>
                <c:pt idx="11">
                  <c:v>914</c:v>
                </c:pt>
                <c:pt idx="12">
                  <c:v>421</c:v>
                </c:pt>
                <c:pt idx="13">
                  <c:v>264</c:v>
                </c:pt>
                <c:pt idx="14">
                  <c:v>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8B-4A9B-AB39-4CED5A401D3F}"/>
            </c:ext>
          </c:extLst>
        </c:ser>
        <c:ser>
          <c:idx val="4"/>
          <c:order val="4"/>
          <c:tx>
            <c:strRef>
              <c:f>'NATIONALITES ENTREES'!$G$1</c:f>
              <c:strCache>
                <c:ptCount val="1"/>
                <c:pt idx="0">
                  <c:v>CAO*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'NATIONALITES ENTREES'!$B$2:$B$16</c:f>
              <c:strCache>
                <c:ptCount val="15"/>
                <c:pt idx="0">
                  <c:v>AFGHANISTAN</c:v>
                </c:pt>
                <c:pt idx="1">
                  <c:v>ALBANIE</c:v>
                </c:pt>
                <c:pt idx="2">
                  <c:v>GEORGiE</c:v>
                </c:pt>
                <c:pt idx="3">
                  <c:v>GUINEE</c:v>
                </c:pt>
                <c:pt idx="4">
                  <c:v>SOUDAN</c:v>
                </c:pt>
                <c:pt idx="5">
                  <c:v>COTE D IVOIRE</c:v>
                </c:pt>
                <c:pt idx="6">
                  <c:v>SERBIE</c:v>
                </c:pt>
                <c:pt idx="7">
                  <c:v>NIGERIA</c:v>
                </c:pt>
                <c:pt idx="8">
                  <c:v>RD CONGO</c:v>
                </c:pt>
                <c:pt idx="9">
                  <c:v>RUSSIE</c:v>
                </c:pt>
                <c:pt idx="10">
                  <c:v>ERYTHREEE</c:v>
                </c:pt>
                <c:pt idx="11">
                  <c:v>ARMENIE</c:v>
                </c:pt>
                <c:pt idx="12">
                  <c:v>SYRIE</c:v>
                </c:pt>
                <c:pt idx="13">
                  <c:v>SOMALIE</c:v>
                </c:pt>
                <c:pt idx="14">
                  <c:v>KOSOVO</c:v>
                </c:pt>
              </c:strCache>
            </c:strRef>
          </c:cat>
          <c:val>
            <c:numRef>
              <c:f>'NATIONALITES ENTREES'!$G$2:$G$16</c:f>
              <c:numCache>
                <c:formatCode>General</c:formatCode>
                <c:ptCount val="15"/>
                <c:pt idx="0">
                  <c:v>6293</c:v>
                </c:pt>
                <c:pt idx="1">
                  <c:v>314</c:v>
                </c:pt>
                <c:pt idx="2">
                  <c:v>344</c:v>
                </c:pt>
                <c:pt idx="3">
                  <c:v>1169</c:v>
                </c:pt>
                <c:pt idx="4">
                  <c:v>1580</c:v>
                </c:pt>
                <c:pt idx="5">
                  <c:v>334</c:v>
                </c:pt>
                <c:pt idx="6">
                  <c:v>83</c:v>
                </c:pt>
                <c:pt idx="7">
                  <c:v>294</c:v>
                </c:pt>
                <c:pt idx="8">
                  <c:v>151</c:v>
                </c:pt>
                <c:pt idx="9">
                  <c:v>158</c:v>
                </c:pt>
                <c:pt idx="10">
                  <c:v>1088</c:v>
                </c:pt>
                <c:pt idx="11">
                  <c:v>147</c:v>
                </c:pt>
                <c:pt idx="12">
                  <c:v>236</c:v>
                </c:pt>
                <c:pt idx="13">
                  <c:v>890</c:v>
                </c:pt>
                <c:pt idx="1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8B-4A9B-AB39-4CED5A40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9313295"/>
        <c:axId val="1979560431"/>
      </c:barChart>
      <c:catAx>
        <c:axId val="1869313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9560431"/>
        <c:crosses val="autoZero"/>
        <c:auto val="1"/>
        <c:lblAlgn val="ctr"/>
        <c:lblOffset val="100"/>
        <c:noMultiLvlLbl val="0"/>
      </c:catAx>
      <c:valAx>
        <c:axId val="1979560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9313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18</xdr:row>
      <xdr:rowOff>76199</xdr:rowOff>
    </xdr:from>
    <xdr:to>
      <xdr:col>17</xdr:col>
      <xdr:colOff>685800</xdr:colOff>
      <xdr:row>46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70C0609-D79C-4247-A6B6-5E84913741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65536"/>
    </sheetView>
  </sheetViews>
  <sheetFormatPr baseColWidth="10" defaultRowHeight="15"/>
  <cols>
    <col min="1" max="1" width="11.42578125" style="57"/>
    <col min="2" max="11" width="11.42578125" style="60"/>
  </cols>
  <sheetData>
    <row r="1" spans="1:11">
      <c r="A1" s="52" t="s">
        <v>435</v>
      </c>
      <c r="B1" s="53" t="s">
        <v>1</v>
      </c>
      <c r="C1" s="53" t="s">
        <v>436</v>
      </c>
      <c r="D1" s="53" t="s">
        <v>412</v>
      </c>
      <c r="E1" s="53" t="s">
        <v>437</v>
      </c>
      <c r="F1" s="53" t="s">
        <v>438</v>
      </c>
      <c r="G1" s="53" t="s">
        <v>346</v>
      </c>
      <c r="H1" s="54" t="s">
        <v>439</v>
      </c>
      <c r="I1" s="54" t="s">
        <v>440</v>
      </c>
      <c r="J1" s="54" t="s">
        <v>441</v>
      </c>
      <c r="K1" s="54" t="s">
        <v>442</v>
      </c>
    </row>
    <row r="2" spans="1:11">
      <c r="A2" s="52"/>
      <c r="B2" s="53"/>
      <c r="C2" s="53" t="s">
        <v>443</v>
      </c>
      <c r="D2" s="53">
        <v>46617</v>
      </c>
      <c r="E2" s="53">
        <v>22733</v>
      </c>
      <c r="F2" s="53">
        <v>40193</v>
      </c>
      <c r="G2" s="53">
        <v>109543</v>
      </c>
      <c r="H2" s="48">
        <f t="shared" ref="H2:H40" si="0">G2/G$2</f>
        <v>1</v>
      </c>
      <c r="I2" s="55">
        <v>0.42555891293829823</v>
      </c>
      <c r="J2" s="55">
        <v>0.36691527528002704</v>
      </c>
      <c r="K2" s="55">
        <v>0.20752581178167478</v>
      </c>
    </row>
    <row r="3" spans="1:11">
      <c r="A3" s="52">
        <v>75</v>
      </c>
      <c r="B3" s="53" t="s">
        <v>390</v>
      </c>
      <c r="C3" s="53" t="s">
        <v>444</v>
      </c>
      <c r="D3" s="53">
        <v>10266</v>
      </c>
      <c r="E3" s="53">
        <v>1923</v>
      </c>
      <c r="F3" s="53">
        <v>8544</v>
      </c>
      <c r="G3" s="53">
        <f t="shared" ref="G3:G40" si="1">SUM(D3:F3)</f>
        <v>20733</v>
      </c>
      <c r="H3" s="48">
        <f t="shared" si="0"/>
        <v>0.18926814127785435</v>
      </c>
      <c r="I3" s="55">
        <f t="shared" ref="I3:I40" si="2">D3/G3</f>
        <v>0.49515265518738244</v>
      </c>
      <c r="J3" s="55">
        <f t="shared" ref="J3:J40" si="3">F3/G3</f>
        <v>0.41209665750253222</v>
      </c>
      <c r="K3" s="55">
        <f t="shared" ref="K3:K40" si="4">E3/G3</f>
        <v>9.2750687310085372E-2</v>
      </c>
    </row>
    <row r="4" spans="1:11">
      <c r="A4" s="52">
        <v>93</v>
      </c>
      <c r="B4" s="53" t="s">
        <v>390</v>
      </c>
      <c r="C4" s="53" t="s">
        <v>445</v>
      </c>
      <c r="D4" s="53">
        <v>3192</v>
      </c>
      <c r="E4" s="53">
        <v>473</v>
      </c>
      <c r="F4" s="53">
        <v>2313</v>
      </c>
      <c r="G4" s="53">
        <f t="shared" si="1"/>
        <v>5978</v>
      </c>
      <c r="H4" s="48">
        <f t="shared" si="0"/>
        <v>5.4572177135919227E-2</v>
      </c>
      <c r="I4" s="55">
        <f t="shared" si="2"/>
        <v>0.53395784543325531</v>
      </c>
      <c r="J4" s="55">
        <f t="shared" si="3"/>
        <v>0.38691870190699229</v>
      </c>
      <c r="K4" s="55">
        <f t="shared" si="4"/>
        <v>7.912345265975243E-2</v>
      </c>
    </row>
    <row r="5" spans="1:11">
      <c r="A5" s="52">
        <v>95</v>
      </c>
      <c r="B5" s="53" t="s">
        <v>390</v>
      </c>
      <c r="C5" s="53" t="s">
        <v>446</v>
      </c>
      <c r="D5" s="53">
        <v>2329</v>
      </c>
      <c r="E5" s="53">
        <v>538</v>
      </c>
      <c r="F5" s="53">
        <v>2679</v>
      </c>
      <c r="G5" s="53">
        <f t="shared" si="1"/>
        <v>5546</v>
      </c>
      <c r="H5" s="48">
        <f t="shared" si="0"/>
        <v>5.062852030709402E-2</v>
      </c>
      <c r="I5" s="55">
        <f t="shared" si="2"/>
        <v>0.41994230075730254</v>
      </c>
      <c r="J5" s="55">
        <f t="shared" si="3"/>
        <v>0.48305084745762711</v>
      </c>
      <c r="K5" s="55">
        <f t="shared" si="4"/>
        <v>9.7006851785070319E-2</v>
      </c>
    </row>
    <row r="6" spans="1:11">
      <c r="A6" s="52">
        <v>69</v>
      </c>
      <c r="B6" s="53" t="s">
        <v>400</v>
      </c>
      <c r="C6" s="53" t="s">
        <v>447</v>
      </c>
      <c r="D6" s="53">
        <v>1765</v>
      </c>
      <c r="E6" s="53">
        <v>2124</v>
      </c>
      <c r="F6" s="53">
        <v>1504</v>
      </c>
      <c r="G6" s="53">
        <f t="shared" si="1"/>
        <v>5393</v>
      </c>
      <c r="H6" s="48">
        <f t="shared" si="0"/>
        <v>4.9231808513551759E-2</v>
      </c>
      <c r="I6" s="55">
        <f t="shared" si="2"/>
        <v>0.32727609864639345</v>
      </c>
      <c r="J6" s="55">
        <f t="shared" si="3"/>
        <v>0.27888002966808828</v>
      </c>
      <c r="K6" s="55">
        <f t="shared" si="4"/>
        <v>0.39384387168551827</v>
      </c>
    </row>
    <row r="7" spans="1:11">
      <c r="A7" s="52">
        <v>92</v>
      </c>
      <c r="B7" s="53" t="s">
        <v>390</v>
      </c>
      <c r="C7" s="53" t="s">
        <v>448</v>
      </c>
      <c r="D7" s="53">
        <v>1849</v>
      </c>
      <c r="E7" s="53">
        <v>577</v>
      </c>
      <c r="F7" s="53">
        <v>2623</v>
      </c>
      <c r="G7" s="53">
        <f t="shared" si="1"/>
        <v>5049</v>
      </c>
      <c r="H7" s="48">
        <f t="shared" si="0"/>
        <v>4.6091489186894645E-2</v>
      </c>
      <c r="I7" s="55">
        <f t="shared" si="2"/>
        <v>0.36621113091701329</v>
      </c>
      <c r="J7" s="55">
        <f t="shared" si="3"/>
        <v>0.51950881362646073</v>
      </c>
      <c r="K7" s="55">
        <f t="shared" si="4"/>
        <v>0.11428005545652604</v>
      </c>
    </row>
    <row r="8" spans="1:11">
      <c r="A8" s="52">
        <v>94</v>
      </c>
      <c r="B8" s="53" t="s">
        <v>390</v>
      </c>
      <c r="C8" s="53" t="s">
        <v>449</v>
      </c>
      <c r="D8" s="53">
        <v>2523</v>
      </c>
      <c r="E8" s="53">
        <v>521</v>
      </c>
      <c r="F8" s="53">
        <v>1657</v>
      </c>
      <c r="G8" s="53">
        <f t="shared" si="1"/>
        <v>4701</v>
      </c>
      <c r="H8" s="48">
        <f t="shared" si="0"/>
        <v>4.2914654519229892E-2</v>
      </c>
      <c r="I8" s="55">
        <f t="shared" si="2"/>
        <v>0.53669432035737075</v>
      </c>
      <c r="J8" s="55">
        <f t="shared" si="3"/>
        <v>0.3524781961284833</v>
      </c>
      <c r="K8" s="55">
        <f t="shared" si="4"/>
        <v>0.11082748351414592</v>
      </c>
    </row>
    <row r="9" spans="1:11">
      <c r="A9" s="52">
        <v>13</v>
      </c>
      <c r="B9" s="53" t="s">
        <v>401</v>
      </c>
      <c r="C9" s="53" t="s">
        <v>450</v>
      </c>
      <c r="D9" s="53">
        <v>1467</v>
      </c>
      <c r="E9" s="53">
        <v>871</v>
      </c>
      <c r="F9" s="53">
        <v>2208</v>
      </c>
      <c r="G9" s="53">
        <f t="shared" si="1"/>
        <v>4546</v>
      </c>
      <c r="H9" s="48">
        <f t="shared" si="0"/>
        <v>4.149968505518381E-2</v>
      </c>
      <c r="I9" s="55">
        <f t="shared" si="2"/>
        <v>0.32270127584689839</v>
      </c>
      <c r="J9" s="55">
        <f t="shared" si="3"/>
        <v>0.4857017157941047</v>
      </c>
      <c r="K9" s="55">
        <f t="shared" si="4"/>
        <v>0.19159700835899693</v>
      </c>
    </row>
    <row r="10" spans="1:11">
      <c r="A10" s="52">
        <v>91</v>
      </c>
      <c r="B10" s="53" t="s">
        <v>390</v>
      </c>
      <c r="C10" s="53" t="s">
        <v>451</v>
      </c>
      <c r="D10" s="53">
        <v>1695</v>
      </c>
      <c r="E10" s="53">
        <v>906</v>
      </c>
      <c r="F10" s="53">
        <v>1914</v>
      </c>
      <c r="G10" s="53">
        <f t="shared" si="1"/>
        <v>4515</v>
      </c>
      <c r="H10" s="48">
        <f t="shared" si="0"/>
        <v>4.1216691162374593E-2</v>
      </c>
      <c r="I10" s="55">
        <f t="shared" si="2"/>
        <v>0.37541528239202659</v>
      </c>
      <c r="J10" s="55">
        <f t="shared" si="3"/>
        <v>0.42392026578073089</v>
      </c>
      <c r="K10" s="55">
        <f t="shared" si="4"/>
        <v>0.20066445182724252</v>
      </c>
    </row>
    <row r="11" spans="1:11">
      <c r="A11" s="52">
        <v>78</v>
      </c>
      <c r="B11" s="53" t="s">
        <v>390</v>
      </c>
      <c r="C11" s="53" t="s">
        <v>452</v>
      </c>
      <c r="D11" s="53">
        <v>1879</v>
      </c>
      <c r="E11" s="53">
        <v>586</v>
      </c>
      <c r="F11" s="53">
        <v>1552</v>
      </c>
      <c r="G11" s="53">
        <f t="shared" si="1"/>
        <v>4017</v>
      </c>
      <c r="H11" s="48">
        <f t="shared" si="0"/>
        <v>3.6670531206923311E-2</v>
      </c>
      <c r="I11" s="55">
        <f t="shared" si="2"/>
        <v>0.46776201145133184</v>
      </c>
      <c r="J11" s="55">
        <f t="shared" si="3"/>
        <v>0.3863579785909883</v>
      </c>
      <c r="K11" s="55">
        <f t="shared" si="4"/>
        <v>0.14588000995767986</v>
      </c>
    </row>
    <row r="12" spans="1:11">
      <c r="A12" s="52">
        <v>44</v>
      </c>
      <c r="B12" s="53" t="s">
        <v>453</v>
      </c>
      <c r="C12" s="53" t="s">
        <v>454</v>
      </c>
      <c r="D12" s="53">
        <v>1988</v>
      </c>
      <c r="E12" s="53">
        <v>587</v>
      </c>
      <c r="F12" s="53">
        <v>1299</v>
      </c>
      <c r="G12" s="53">
        <f t="shared" si="1"/>
        <v>3874</v>
      </c>
      <c r="H12" s="48">
        <f t="shared" si="0"/>
        <v>3.5365107765900149E-2</v>
      </c>
      <c r="I12" s="55">
        <f t="shared" si="2"/>
        <v>0.51316468766133194</v>
      </c>
      <c r="J12" s="55">
        <f t="shared" si="3"/>
        <v>0.33531233866804339</v>
      </c>
      <c r="K12" s="55">
        <f t="shared" si="4"/>
        <v>0.15152297367062467</v>
      </c>
    </row>
    <row r="13" spans="1:11">
      <c r="A13" s="52">
        <v>57</v>
      </c>
      <c r="B13" s="53" t="s">
        <v>455</v>
      </c>
      <c r="C13" s="53" t="s">
        <v>456</v>
      </c>
      <c r="D13" s="53">
        <v>504</v>
      </c>
      <c r="E13" s="53">
        <v>2018</v>
      </c>
      <c r="F13" s="53">
        <v>1012</v>
      </c>
      <c r="G13" s="53">
        <f t="shared" si="1"/>
        <v>3534</v>
      </c>
      <c r="H13" s="48">
        <f t="shared" si="0"/>
        <v>3.2261303780250675E-2</v>
      </c>
      <c r="I13" s="55">
        <f t="shared" si="2"/>
        <v>0.14261460101867574</v>
      </c>
      <c r="J13" s="55">
        <f t="shared" si="3"/>
        <v>0.28636106395019806</v>
      </c>
      <c r="K13" s="55">
        <f t="shared" si="4"/>
        <v>0.57102433503112615</v>
      </c>
    </row>
    <row r="14" spans="1:11">
      <c r="A14" s="52">
        <v>59</v>
      </c>
      <c r="B14" s="53" t="s">
        <v>457</v>
      </c>
      <c r="C14" s="53" t="s">
        <v>458</v>
      </c>
      <c r="D14" s="53">
        <v>1099</v>
      </c>
      <c r="E14" s="53">
        <v>452</v>
      </c>
      <c r="F14" s="53">
        <v>1655</v>
      </c>
      <c r="G14" s="53">
        <f t="shared" si="1"/>
        <v>3206</v>
      </c>
      <c r="H14" s="48">
        <f t="shared" si="0"/>
        <v>2.926704581762413E-2</v>
      </c>
      <c r="I14" s="55">
        <f t="shared" si="2"/>
        <v>0.34279475982532753</v>
      </c>
      <c r="J14" s="55">
        <f t="shared" si="3"/>
        <v>0.51621958827198999</v>
      </c>
      <c r="K14" s="55">
        <f t="shared" si="4"/>
        <v>0.14098565190268247</v>
      </c>
    </row>
    <row r="15" spans="1:11">
      <c r="A15" s="52">
        <v>31</v>
      </c>
      <c r="B15" s="53" t="s">
        <v>459</v>
      </c>
      <c r="C15" s="53" t="s">
        <v>460</v>
      </c>
      <c r="D15" s="53">
        <v>1101</v>
      </c>
      <c r="E15" s="53">
        <v>1124</v>
      </c>
      <c r="F15" s="53">
        <v>971</v>
      </c>
      <c r="G15" s="53">
        <f t="shared" si="1"/>
        <v>3196</v>
      </c>
      <c r="H15" s="48">
        <f t="shared" si="0"/>
        <v>2.9175757465105027E-2</v>
      </c>
      <c r="I15" s="55">
        <f t="shared" si="2"/>
        <v>0.34449311639549435</v>
      </c>
      <c r="J15" s="55">
        <f t="shared" si="3"/>
        <v>0.30381727158948685</v>
      </c>
      <c r="K15" s="55">
        <f t="shared" si="4"/>
        <v>0.35168961201501875</v>
      </c>
    </row>
    <row r="16" spans="1:11">
      <c r="A16" s="52">
        <v>77</v>
      </c>
      <c r="B16" s="53" t="s">
        <v>390</v>
      </c>
      <c r="C16" s="53" t="s">
        <v>461</v>
      </c>
      <c r="D16" s="53">
        <v>1631</v>
      </c>
      <c r="E16" s="53">
        <v>213</v>
      </c>
      <c r="F16" s="53">
        <v>1190</v>
      </c>
      <c r="G16" s="53">
        <f t="shared" si="1"/>
        <v>3034</v>
      </c>
      <c r="H16" s="48">
        <f t="shared" si="0"/>
        <v>2.7696886154295573E-2</v>
      </c>
      <c r="I16" s="55">
        <f t="shared" si="2"/>
        <v>0.53757415952537901</v>
      </c>
      <c r="J16" s="55">
        <f t="shared" si="3"/>
        <v>0.3922214897824654</v>
      </c>
      <c r="K16" s="55">
        <f t="shared" si="4"/>
        <v>7.0204350692155568E-2</v>
      </c>
    </row>
    <row r="17" spans="1:11">
      <c r="A17" s="52">
        <v>38</v>
      </c>
      <c r="B17" s="53" t="s">
        <v>400</v>
      </c>
      <c r="C17" s="53" t="s">
        <v>462</v>
      </c>
      <c r="D17" s="53">
        <v>797</v>
      </c>
      <c r="E17" s="56">
        <v>1080</v>
      </c>
      <c r="F17" s="56">
        <v>1084</v>
      </c>
      <c r="G17" s="53">
        <f t="shared" si="1"/>
        <v>2961</v>
      </c>
      <c r="H17" s="48">
        <f t="shared" si="0"/>
        <v>2.7030481180906129E-2</v>
      </c>
      <c r="I17" s="55">
        <f t="shared" si="2"/>
        <v>0.26916582235731173</v>
      </c>
      <c r="J17" s="55">
        <f t="shared" si="3"/>
        <v>0.36609253630530225</v>
      </c>
      <c r="K17" s="55">
        <f t="shared" si="4"/>
        <v>0.36474164133738601</v>
      </c>
    </row>
    <row r="18" spans="1:11">
      <c r="A18" s="52">
        <v>33</v>
      </c>
      <c r="B18" s="53" t="s">
        <v>463</v>
      </c>
      <c r="C18" s="53" t="s">
        <v>464</v>
      </c>
      <c r="D18" s="53">
        <v>1221</v>
      </c>
      <c r="E18" s="53">
        <v>887</v>
      </c>
      <c r="F18" s="53">
        <v>751</v>
      </c>
      <c r="G18" s="53">
        <f t="shared" si="1"/>
        <v>2859</v>
      </c>
      <c r="H18" s="48">
        <f t="shared" si="0"/>
        <v>2.6099339985211287E-2</v>
      </c>
      <c r="I18" s="55">
        <f t="shared" si="2"/>
        <v>0.42707240293809023</v>
      </c>
      <c r="J18" s="55">
        <f t="shared" si="3"/>
        <v>0.2626792584819867</v>
      </c>
      <c r="K18" s="55">
        <f t="shared" si="4"/>
        <v>0.31024833857992307</v>
      </c>
    </row>
    <row r="19" spans="1:11">
      <c r="A19" s="52">
        <v>67</v>
      </c>
      <c r="B19" s="53" t="s">
        <v>455</v>
      </c>
      <c r="C19" s="53" t="s">
        <v>465</v>
      </c>
      <c r="D19" s="53">
        <v>753</v>
      </c>
      <c r="E19" s="53">
        <v>926</v>
      </c>
      <c r="F19" s="53">
        <v>881</v>
      </c>
      <c r="G19" s="53">
        <f t="shared" si="1"/>
        <v>2560</v>
      </c>
      <c r="H19" s="48">
        <f t="shared" si="0"/>
        <v>2.3369818244890133E-2</v>
      </c>
      <c r="I19" s="55">
        <f t="shared" si="2"/>
        <v>0.29414062499999999</v>
      </c>
      <c r="J19" s="55">
        <f t="shared" si="3"/>
        <v>0.34414062499999998</v>
      </c>
      <c r="K19" s="55">
        <f t="shared" si="4"/>
        <v>0.36171874999999998</v>
      </c>
    </row>
    <row r="20" spans="1:11">
      <c r="A20" s="52">
        <v>45</v>
      </c>
      <c r="B20" s="53" t="s">
        <v>391</v>
      </c>
      <c r="C20" s="53" t="s">
        <v>466</v>
      </c>
      <c r="D20" s="53">
        <v>1271</v>
      </c>
      <c r="E20" s="53">
        <v>415</v>
      </c>
      <c r="F20" s="53">
        <v>644</v>
      </c>
      <c r="G20" s="53">
        <f t="shared" si="1"/>
        <v>2330</v>
      </c>
      <c r="H20" s="48">
        <f t="shared" si="0"/>
        <v>2.1270186136950787E-2</v>
      </c>
      <c r="I20" s="55">
        <f t="shared" si="2"/>
        <v>0.54549356223175971</v>
      </c>
      <c r="J20" s="55">
        <f t="shared" si="3"/>
        <v>0.27639484978540774</v>
      </c>
      <c r="K20" s="55">
        <f t="shared" si="4"/>
        <v>0.17811158798283261</v>
      </c>
    </row>
    <row r="21" spans="1:11">
      <c r="A21" s="52">
        <v>973</v>
      </c>
      <c r="B21" s="53" t="s">
        <v>467</v>
      </c>
      <c r="C21" s="53" t="s">
        <v>468</v>
      </c>
      <c r="D21" s="53">
        <v>2100</v>
      </c>
      <c r="E21" s="53">
        <v>148</v>
      </c>
      <c r="F21" s="53">
        <v>0</v>
      </c>
      <c r="G21" s="53">
        <f t="shared" si="1"/>
        <v>2248</v>
      </c>
      <c r="H21" s="48">
        <f t="shared" si="0"/>
        <v>2.052162164629415E-2</v>
      </c>
      <c r="I21" s="55">
        <f t="shared" si="2"/>
        <v>0.9341637010676157</v>
      </c>
      <c r="J21" s="55">
        <f t="shared" si="3"/>
        <v>0</v>
      </c>
      <c r="K21" s="55">
        <f t="shared" si="4"/>
        <v>6.5836298932384338E-2</v>
      </c>
    </row>
    <row r="22" spans="1:11">
      <c r="A22" s="52">
        <v>35</v>
      </c>
      <c r="B22" s="53" t="s">
        <v>397</v>
      </c>
      <c r="C22" s="53" t="s">
        <v>469</v>
      </c>
      <c r="D22" s="53">
        <v>752</v>
      </c>
      <c r="E22" s="53">
        <v>855</v>
      </c>
      <c r="F22" s="53">
        <v>628</v>
      </c>
      <c r="G22" s="53">
        <f t="shared" si="1"/>
        <v>2235</v>
      </c>
      <c r="H22" s="48">
        <f t="shared" si="0"/>
        <v>2.0402946788019318E-2</v>
      </c>
      <c r="I22" s="55">
        <f t="shared" si="2"/>
        <v>0.33646532438478749</v>
      </c>
      <c r="J22" s="55">
        <f t="shared" si="3"/>
        <v>0.28098434004474271</v>
      </c>
      <c r="K22" s="55">
        <f t="shared" si="4"/>
        <v>0.3825503355704698</v>
      </c>
    </row>
    <row r="23" spans="1:11">
      <c r="A23" s="52">
        <v>34</v>
      </c>
      <c r="B23" s="53" t="s">
        <v>459</v>
      </c>
      <c r="C23" s="53" t="s">
        <v>470</v>
      </c>
      <c r="D23" s="53">
        <v>677</v>
      </c>
      <c r="E23" s="53">
        <v>682</v>
      </c>
      <c r="F23" s="53">
        <v>448</v>
      </c>
      <c r="G23" s="53">
        <f t="shared" si="1"/>
        <v>1807</v>
      </c>
      <c r="H23" s="48">
        <f t="shared" si="0"/>
        <v>1.6495805300201748E-2</v>
      </c>
      <c r="I23" s="55">
        <f t="shared" si="2"/>
        <v>0.37465412285556171</v>
      </c>
      <c r="J23" s="55">
        <f t="shared" si="3"/>
        <v>0.24792473713337024</v>
      </c>
      <c r="K23" s="55">
        <f t="shared" si="4"/>
        <v>0.37742114001106808</v>
      </c>
    </row>
    <row r="24" spans="1:11">
      <c r="A24" s="52">
        <v>60</v>
      </c>
      <c r="B24" s="53" t="s">
        <v>457</v>
      </c>
      <c r="C24" s="53" t="s">
        <v>471</v>
      </c>
      <c r="D24" s="53">
        <v>802</v>
      </c>
      <c r="E24" s="53">
        <v>424</v>
      </c>
      <c r="F24" s="53">
        <v>530</v>
      </c>
      <c r="G24" s="53">
        <f t="shared" si="1"/>
        <v>1756</v>
      </c>
      <c r="H24" s="48">
        <f t="shared" si="0"/>
        <v>1.6030234702354328E-2</v>
      </c>
      <c r="I24" s="55">
        <f t="shared" si="2"/>
        <v>0.45671981776765375</v>
      </c>
      <c r="J24" s="55">
        <f t="shared" si="3"/>
        <v>0.30182232346241455</v>
      </c>
      <c r="K24" s="55">
        <f t="shared" si="4"/>
        <v>0.24145785876993167</v>
      </c>
    </row>
    <row r="25" spans="1:11">
      <c r="A25" s="52" t="s">
        <v>472</v>
      </c>
      <c r="B25" s="53" t="s">
        <v>401</v>
      </c>
      <c r="C25" s="53" t="s">
        <v>473</v>
      </c>
      <c r="D25" s="53">
        <v>598</v>
      </c>
      <c r="E25" s="53">
        <v>513</v>
      </c>
      <c r="F25" s="53">
        <v>541</v>
      </c>
      <c r="G25" s="53">
        <f t="shared" si="1"/>
        <v>1652</v>
      </c>
      <c r="H25" s="48">
        <f t="shared" si="0"/>
        <v>1.5080835836155665E-2</v>
      </c>
      <c r="I25" s="55">
        <f t="shared" si="2"/>
        <v>0.36198547215496368</v>
      </c>
      <c r="J25" s="55">
        <f t="shared" si="3"/>
        <v>0.32748184019370458</v>
      </c>
      <c r="K25" s="55">
        <f t="shared" si="4"/>
        <v>0.31053268765133174</v>
      </c>
    </row>
    <row r="26" spans="1:11">
      <c r="A26" s="52">
        <v>63</v>
      </c>
      <c r="B26" s="53" t="s">
        <v>400</v>
      </c>
      <c r="C26" s="53" t="s">
        <v>474</v>
      </c>
      <c r="D26" s="53">
        <v>279</v>
      </c>
      <c r="E26" s="53">
        <v>702</v>
      </c>
      <c r="F26" s="53">
        <v>361</v>
      </c>
      <c r="G26" s="53">
        <f t="shared" si="1"/>
        <v>1342</v>
      </c>
      <c r="H26" s="48">
        <f t="shared" si="0"/>
        <v>1.22508969080635E-2</v>
      </c>
      <c r="I26" s="55">
        <f t="shared" si="2"/>
        <v>0.20789865871833085</v>
      </c>
      <c r="J26" s="55">
        <f t="shared" si="3"/>
        <v>0.26900149031296572</v>
      </c>
      <c r="K26" s="55">
        <f t="shared" si="4"/>
        <v>0.52309985096870337</v>
      </c>
    </row>
    <row r="27" spans="1:11">
      <c r="A27" s="52">
        <v>14</v>
      </c>
      <c r="B27" s="53" t="s">
        <v>392</v>
      </c>
      <c r="C27" s="53" t="s">
        <v>475</v>
      </c>
      <c r="D27" s="53">
        <v>381</v>
      </c>
      <c r="E27" s="53">
        <v>443</v>
      </c>
      <c r="F27" s="53">
        <v>465</v>
      </c>
      <c r="G27" s="53">
        <f t="shared" si="1"/>
        <v>1289</v>
      </c>
      <c r="H27" s="48">
        <f t="shared" si="0"/>
        <v>1.1767068639712259E-2</v>
      </c>
      <c r="I27" s="55">
        <f t="shared" si="2"/>
        <v>0.29557796741660203</v>
      </c>
      <c r="J27" s="55">
        <f t="shared" si="3"/>
        <v>0.36074476338246703</v>
      </c>
      <c r="K27" s="55">
        <f t="shared" si="4"/>
        <v>0.34367726920093095</v>
      </c>
    </row>
    <row r="28" spans="1:11">
      <c r="A28" s="52">
        <v>49</v>
      </c>
      <c r="B28" s="53" t="s">
        <v>453</v>
      </c>
      <c r="C28" s="53" t="s">
        <v>476</v>
      </c>
      <c r="D28" s="53">
        <v>452</v>
      </c>
      <c r="E28" s="53">
        <v>412</v>
      </c>
      <c r="F28" s="53">
        <v>356</v>
      </c>
      <c r="G28" s="53">
        <f t="shared" si="1"/>
        <v>1220</v>
      </c>
      <c r="H28" s="48">
        <f t="shared" si="0"/>
        <v>1.1137179007330454E-2</v>
      </c>
      <c r="I28" s="55">
        <f t="shared" si="2"/>
        <v>0.37049180327868853</v>
      </c>
      <c r="J28" s="55">
        <f t="shared" si="3"/>
        <v>0.29180327868852457</v>
      </c>
      <c r="K28" s="55">
        <f t="shared" si="4"/>
        <v>0.3377049180327869</v>
      </c>
    </row>
    <row r="29" spans="1:11">
      <c r="A29" s="52">
        <v>51</v>
      </c>
      <c r="B29" s="53" t="s">
        <v>455</v>
      </c>
      <c r="C29" s="53" t="s">
        <v>477</v>
      </c>
      <c r="D29" s="53">
        <v>394</v>
      </c>
      <c r="E29" s="53">
        <v>320</v>
      </c>
      <c r="F29" s="53">
        <v>447</v>
      </c>
      <c r="G29" s="53">
        <f t="shared" si="1"/>
        <v>1161</v>
      </c>
      <c r="H29" s="48">
        <f t="shared" si="0"/>
        <v>1.0598577727467752E-2</v>
      </c>
      <c r="I29" s="55">
        <f t="shared" si="2"/>
        <v>0.33936261843238585</v>
      </c>
      <c r="J29" s="55">
        <f t="shared" si="3"/>
        <v>0.38501291989664083</v>
      </c>
      <c r="K29" s="55">
        <f t="shared" si="4"/>
        <v>0.27562446167097332</v>
      </c>
    </row>
    <row r="30" spans="1:11">
      <c r="A30" s="52">
        <v>76</v>
      </c>
      <c r="B30" s="53" t="s">
        <v>392</v>
      </c>
      <c r="C30" s="53" t="s">
        <v>478</v>
      </c>
      <c r="D30" s="53">
        <v>574</v>
      </c>
      <c r="E30" s="53">
        <v>21</v>
      </c>
      <c r="F30" s="53">
        <v>539</v>
      </c>
      <c r="G30" s="53">
        <f t="shared" si="1"/>
        <v>1134</v>
      </c>
      <c r="H30" s="48">
        <f t="shared" si="0"/>
        <v>1.0352099175666176E-2</v>
      </c>
      <c r="I30" s="55">
        <f t="shared" si="2"/>
        <v>0.50617283950617287</v>
      </c>
      <c r="J30" s="55">
        <f t="shared" si="3"/>
        <v>0.47530864197530864</v>
      </c>
      <c r="K30" s="55">
        <f t="shared" si="4"/>
        <v>1.8518518518518517E-2</v>
      </c>
    </row>
    <row r="31" spans="1:11">
      <c r="A31" s="52">
        <v>86</v>
      </c>
      <c r="B31" s="53" t="s">
        <v>463</v>
      </c>
      <c r="C31" s="53" t="s">
        <v>479</v>
      </c>
      <c r="D31" s="53">
        <v>437</v>
      </c>
      <c r="E31" s="53">
        <v>245</v>
      </c>
      <c r="F31" s="53">
        <v>375</v>
      </c>
      <c r="G31" s="53">
        <f t="shared" si="1"/>
        <v>1057</v>
      </c>
      <c r="H31" s="48">
        <f t="shared" si="0"/>
        <v>9.6491788612690903E-3</v>
      </c>
      <c r="I31" s="55">
        <f t="shared" si="2"/>
        <v>0.41343424787133398</v>
      </c>
      <c r="J31" s="55">
        <f t="shared" si="3"/>
        <v>0.35477767265846738</v>
      </c>
      <c r="K31" s="55">
        <f t="shared" si="4"/>
        <v>0.23178807947019867</v>
      </c>
    </row>
    <row r="32" spans="1:11">
      <c r="A32" s="52">
        <v>25</v>
      </c>
      <c r="B32" s="53" t="s">
        <v>480</v>
      </c>
      <c r="C32" s="53" t="s">
        <v>481</v>
      </c>
      <c r="D32" s="53">
        <v>265</v>
      </c>
      <c r="E32" s="53">
        <v>280</v>
      </c>
      <c r="F32" s="53">
        <v>328</v>
      </c>
      <c r="G32" s="53">
        <f t="shared" si="1"/>
        <v>873</v>
      </c>
      <c r="H32" s="48">
        <f t="shared" si="0"/>
        <v>7.9694731749176129E-3</v>
      </c>
      <c r="I32" s="55">
        <f t="shared" si="2"/>
        <v>0.30355097365406641</v>
      </c>
      <c r="J32" s="55">
        <f t="shared" si="3"/>
        <v>0.37571592210767468</v>
      </c>
      <c r="K32" s="55">
        <f t="shared" si="4"/>
        <v>0.3207331042382589</v>
      </c>
    </row>
    <row r="33" spans="1:11">
      <c r="A33" s="52">
        <v>976</v>
      </c>
      <c r="B33" s="53" t="s">
        <v>482</v>
      </c>
      <c r="C33" s="53" t="s">
        <v>483</v>
      </c>
      <c r="D33" s="53">
        <v>587</v>
      </c>
      <c r="E33" s="53">
        <v>268</v>
      </c>
      <c r="F33" s="53">
        <v>0</v>
      </c>
      <c r="G33" s="53">
        <f t="shared" si="1"/>
        <v>855</v>
      </c>
      <c r="H33" s="48">
        <f t="shared" si="0"/>
        <v>7.8051541403832284E-3</v>
      </c>
      <c r="I33" s="55">
        <f t="shared" si="2"/>
        <v>0.68654970760233913</v>
      </c>
      <c r="J33" s="55">
        <f t="shared" si="3"/>
        <v>0</v>
      </c>
      <c r="K33" s="55">
        <f t="shared" si="4"/>
        <v>0.31345029239766081</v>
      </c>
    </row>
    <row r="34" spans="1:11">
      <c r="A34" s="52">
        <v>68</v>
      </c>
      <c r="B34" s="53" t="s">
        <v>455</v>
      </c>
      <c r="C34" s="53" t="s">
        <v>484</v>
      </c>
      <c r="D34" s="53">
        <v>163</v>
      </c>
      <c r="E34" s="53">
        <v>521</v>
      </c>
      <c r="F34" s="53">
        <v>152</v>
      </c>
      <c r="G34" s="53">
        <f t="shared" si="1"/>
        <v>836</v>
      </c>
      <c r="H34" s="48">
        <f t="shared" si="0"/>
        <v>7.6317062705969349E-3</v>
      </c>
      <c r="I34" s="55">
        <f t="shared" si="2"/>
        <v>0.19497607655502391</v>
      </c>
      <c r="J34" s="55">
        <f t="shared" si="3"/>
        <v>0.18181818181818182</v>
      </c>
      <c r="K34" s="55">
        <f t="shared" si="4"/>
        <v>0.62320574162679421</v>
      </c>
    </row>
    <row r="35" spans="1:11">
      <c r="A35" s="52">
        <v>21</v>
      </c>
      <c r="B35" s="53" t="s">
        <v>480</v>
      </c>
      <c r="C35" s="53" t="s">
        <v>485</v>
      </c>
      <c r="D35" s="53">
        <v>305</v>
      </c>
      <c r="E35" s="53">
        <v>206</v>
      </c>
      <c r="F35" s="53">
        <v>302</v>
      </c>
      <c r="G35" s="53">
        <f t="shared" si="1"/>
        <v>813</v>
      </c>
      <c r="H35" s="48">
        <f t="shared" si="0"/>
        <v>7.421743059803E-3</v>
      </c>
      <c r="I35" s="55">
        <f t="shared" si="2"/>
        <v>0.3751537515375154</v>
      </c>
      <c r="J35" s="55">
        <f t="shared" si="3"/>
        <v>0.37146371463714639</v>
      </c>
      <c r="K35" s="55">
        <f t="shared" si="4"/>
        <v>0.25338253382533826</v>
      </c>
    </row>
    <row r="36" spans="1:11">
      <c r="A36" s="52">
        <v>87</v>
      </c>
      <c r="B36" s="53" t="s">
        <v>463</v>
      </c>
      <c r="C36" s="53" t="s">
        <v>486</v>
      </c>
      <c r="D36" s="53">
        <v>196</v>
      </c>
      <c r="E36" s="53">
        <v>141</v>
      </c>
      <c r="F36" s="53">
        <v>171</v>
      </c>
      <c r="G36" s="53">
        <f t="shared" si="1"/>
        <v>508</v>
      </c>
      <c r="H36" s="48">
        <f t="shared" si="0"/>
        <v>4.6374483079703859E-3</v>
      </c>
      <c r="I36" s="55">
        <f t="shared" si="2"/>
        <v>0.38582677165354329</v>
      </c>
      <c r="J36" s="55">
        <f t="shared" si="3"/>
        <v>0.33661417322834647</v>
      </c>
      <c r="K36" s="55">
        <f t="shared" si="4"/>
        <v>0.27755905511811024</v>
      </c>
    </row>
    <row r="37" spans="1:11">
      <c r="A37" s="52">
        <v>71</v>
      </c>
      <c r="B37" s="53" t="s">
        <v>480</v>
      </c>
      <c r="C37" s="53" t="s">
        <v>487</v>
      </c>
      <c r="D37" s="53">
        <v>50</v>
      </c>
      <c r="E37" s="53">
        <v>228</v>
      </c>
      <c r="F37" s="53">
        <v>69</v>
      </c>
      <c r="G37" s="53">
        <f t="shared" si="1"/>
        <v>347</v>
      </c>
      <c r="H37" s="48">
        <f t="shared" si="0"/>
        <v>3.1677058324128425E-3</v>
      </c>
      <c r="I37" s="55">
        <f t="shared" si="2"/>
        <v>0.14409221902017291</v>
      </c>
      <c r="J37" s="55">
        <f t="shared" si="3"/>
        <v>0.19884726224783861</v>
      </c>
      <c r="K37" s="55">
        <f t="shared" si="4"/>
        <v>0.65706051873198845</v>
      </c>
    </row>
    <row r="38" spans="1:11">
      <c r="A38" s="52">
        <v>972</v>
      </c>
      <c r="B38" s="53" t="s">
        <v>135</v>
      </c>
      <c r="C38" s="53" t="s">
        <v>488</v>
      </c>
      <c r="D38" s="53">
        <v>169</v>
      </c>
      <c r="E38" s="53">
        <v>11</v>
      </c>
      <c r="F38" s="53">
        <v>0</v>
      </c>
      <c r="G38" s="53">
        <f t="shared" si="1"/>
        <v>180</v>
      </c>
      <c r="H38" s="48">
        <f t="shared" si="0"/>
        <v>1.6431903453438376E-3</v>
      </c>
      <c r="I38" s="55">
        <f t="shared" si="2"/>
        <v>0.93888888888888888</v>
      </c>
      <c r="J38" s="55">
        <f t="shared" si="3"/>
        <v>0</v>
      </c>
      <c r="K38" s="55">
        <f t="shared" si="4"/>
        <v>6.1111111111111109E-2</v>
      </c>
    </row>
    <row r="39" spans="1:11">
      <c r="A39" s="52">
        <v>971</v>
      </c>
      <c r="B39" s="53" t="s">
        <v>489</v>
      </c>
      <c r="C39" s="53" t="s">
        <v>490</v>
      </c>
      <c r="D39" s="53">
        <v>100</v>
      </c>
      <c r="E39" s="53">
        <v>6</v>
      </c>
      <c r="F39" s="53"/>
      <c r="G39" s="53">
        <f t="shared" si="1"/>
        <v>106</v>
      </c>
      <c r="H39" s="48">
        <f t="shared" si="0"/>
        <v>9.6765653670248216E-4</v>
      </c>
      <c r="I39" s="55">
        <f t="shared" si="2"/>
        <v>0.94339622641509435</v>
      </c>
      <c r="J39" s="55">
        <f t="shared" si="3"/>
        <v>0</v>
      </c>
      <c r="K39" s="55">
        <f t="shared" si="4"/>
        <v>5.6603773584905662E-2</v>
      </c>
    </row>
    <row r="40" spans="1:11">
      <c r="A40" s="57">
        <v>974</v>
      </c>
      <c r="B40" s="58" t="s">
        <v>491</v>
      </c>
      <c r="C40" s="58" t="s">
        <v>492</v>
      </c>
      <c r="D40" s="58">
        <v>6</v>
      </c>
      <c r="E40" s="58">
        <v>86</v>
      </c>
      <c r="F40" s="58"/>
      <c r="G40" s="58">
        <f t="shared" si="1"/>
        <v>92</v>
      </c>
      <c r="H40" s="48">
        <f t="shared" si="0"/>
        <v>8.3985284317573917E-4</v>
      </c>
      <c r="I40" s="59">
        <f t="shared" si="2"/>
        <v>6.5217391304347824E-2</v>
      </c>
      <c r="J40" s="59">
        <f t="shared" si="3"/>
        <v>0</v>
      </c>
      <c r="K40" s="59">
        <f t="shared" si="4"/>
        <v>0.93478260869565222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E1" sqref="E1:E19"/>
    </sheetView>
  </sheetViews>
  <sheetFormatPr baseColWidth="10" defaultColWidth="11.5703125" defaultRowHeight="12.75"/>
  <cols>
    <col min="1" max="1" width="5.7109375" customWidth="1"/>
    <col min="2" max="2" width="21.42578125" bestFit="1" customWidth="1"/>
    <col min="3" max="3" width="7" bestFit="1" customWidth="1"/>
    <col min="4" max="4" width="17.5703125" customWidth="1"/>
    <col min="5" max="5" width="15.140625" customWidth="1"/>
    <col min="6" max="6" width="17.28515625" bestFit="1" customWidth="1"/>
    <col min="7" max="7" width="7.28515625" bestFit="1" customWidth="1"/>
    <col min="8" max="8" width="19.5703125" bestFit="1" customWidth="1"/>
    <col min="9" max="9" width="17.42578125" customWidth="1"/>
    <col min="10" max="10" width="16.5703125" style="41" customWidth="1"/>
    <col min="11" max="11" width="21.140625" style="42" hidden="1" customWidth="1"/>
    <col min="12" max="12" width="16.5703125" style="41" customWidth="1"/>
    <col min="13" max="13" width="23.28515625" style="41" customWidth="1"/>
    <col min="14" max="14" width="21.85546875" bestFit="1" customWidth="1"/>
    <col min="15" max="15" width="13" bestFit="1" customWidth="1"/>
  </cols>
  <sheetData>
    <row r="1" spans="1:17" s="23" customFormat="1">
      <c r="A1" s="18" t="s">
        <v>374</v>
      </c>
      <c r="B1" s="18" t="s">
        <v>321</v>
      </c>
      <c r="C1" s="18" t="s">
        <v>375</v>
      </c>
      <c r="D1" s="18" t="s">
        <v>376</v>
      </c>
      <c r="E1" s="18" t="s">
        <v>377</v>
      </c>
      <c r="F1" s="18" t="s">
        <v>378</v>
      </c>
      <c r="G1" s="18" t="s">
        <v>379</v>
      </c>
      <c r="H1" s="18" t="s">
        <v>380</v>
      </c>
      <c r="I1" s="18" t="s">
        <v>381</v>
      </c>
      <c r="J1" s="19" t="s">
        <v>382</v>
      </c>
      <c r="K1" s="20" t="s">
        <v>383</v>
      </c>
      <c r="L1" s="19" t="s">
        <v>384</v>
      </c>
      <c r="M1" s="21" t="s">
        <v>385</v>
      </c>
      <c r="N1" s="22" t="s">
        <v>386</v>
      </c>
      <c r="O1" s="22" t="s">
        <v>387</v>
      </c>
      <c r="P1" s="22" t="s">
        <v>388</v>
      </c>
      <c r="Q1" s="22" t="s">
        <v>389</v>
      </c>
    </row>
    <row r="2" spans="1:17" s="23" customFormat="1">
      <c r="A2" s="24" t="s">
        <v>20</v>
      </c>
      <c r="B2" s="25" t="s">
        <v>390</v>
      </c>
      <c r="C2" s="23">
        <v>53513</v>
      </c>
      <c r="D2" s="25">
        <v>37316</v>
      </c>
      <c r="E2" s="25">
        <v>43133</v>
      </c>
      <c r="F2" s="25">
        <f t="shared" ref="F2:F18" si="0">+E2-D2</f>
        <v>5817</v>
      </c>
      <c r="G2" s="26">
        <f t="shared" ref="G2:G18" si="1">E2/E$18</f>
        <v>0.33123939270602148</v>
      </c>
      <c r="H2" s="27">
        <v>14039951</v>
      </c>
      <c r="I2" s="27">
        <v>168479409</v>
      </c>
      <c r="J2" s="27">
        <f t="shared" ref="J2:J18" si="2">H2/365*12</f>
        <v>461587.43013698631</v>
      </c>
      <c r="K2" s="26">
        <f t="shared" ref="K2:K18" si="3">E2/D2-1</f>
        <v>0.15588487512059168</v>
      </c>
      <c r="L2" s="28">
        <f t="shared" ref="L2:L18" si="4">I2/D2/365</f>
        <v>12.369691872596427</v>
      </c>
      <c r="M2" s="29">
        <f t="shared" ref="M2:M18" si="5">I2/E2/365</f>
        <v>10.701491246094827</v>
      </c>
      <c r="N2" s="30">
        <f t="shared" ref="N2:N15" si="6">3.4*(D2+E2)</f>
        <v>273526.59999999998</v>
      </c>
      <c r="O2" s="31">
        <f t="shared" ref="O2:O13" si="7">(J2-N2)/6.57</f>
        <v>28624.175058902027</v>
      </c>
      <c r="P2" s="32">
        <f t="shared" ref="P2:P13" si="8">E2-O2</f>
        <v>14508.824941097973</v>
      </c>
      <c r="Q2" s="33">
        <f t="shared" ref="Q2:Q18" si="9">P2/E2</f>
        <v>0.33637412053643323</v>
      </c>
    </row>
    <row r="3" spans="1:17" s="23" customFormat="1">
      <c r="A3" s="24" t="s">
        <v>14</v>
      </c>
      <c r="B3" s="25" t="s">
        <v>391</v>
      </c>
      <c r="C3" s="23">
        <v>2330</v>
      </c>
      <c r="D3" s="25">
        <v>2598</v>
      </c>
      <c r="E3" s="25">
        <v>3871</v>
      </c>
      <c r="F3" s="25">
        <f t="shared" si="0"/>
        <v>1273</v>
      </c>
      <c r="G3" s="26">
        <f t="shared" si="1"/>
        <v>2.9727301350822088E-2</v>
      </c>
      <c r="H3" s="27">
        <v>942431</v>
      </c>
      <c r="I3" s="27">
        <v>11309166</v>
      </c>
      <c r="J3" s="27">
        <f t="shared" si="2"/>
        <v>30984.032876712328</v>
      </c>
      <c r="K3" s="26">
        <f t="shared" si="3"/>
        <v>0.48999230177059272</v>
      </c>
      <c r="L3" s="28">
        <f t="shared" si="4"/>
        <v>11.926103325002375</v>
      </c>
      <c r="M3" s="29">
        <f t="shared" si="5"/>
        <v>8.0041375454291313</v>
      </c>
      <c r="N3" s="30">
        <f t="shared" si="6"/>
        <v>21994.6</v>
      </c>
      <c r="O3" s="31">
        <f t="shared" si="7"/>
        <v>1368.2546235482998</v>
      </c>
      <c r="P3" s="32">
        <f t="shared" si="8"/>
        <v>2502.7453764517004</v>
      </c>
      <c r="Q3" s="33">
        <f t="shared" si="9"/>
        <v>0.64653716777362447</v>
      </c>
    </row>
    <row r="4" spans="1:17" s="23" customFormat="1">
      <c r="A4" s="24" t="s">
        <v>22</v>
      </c>
      <c r="B4" s="25" t="s">
        <v>392</v>
      </c>
      <c r="C4" s="23">
        <v>2723</v>
      </c>
      <c r="D4" s="25">
        <v>3317</v>
      </c>
      <c r="E4" s="25">
        <v>4914</v>
      </c>
      <c r="F4" s="25">
        <f t="shared" si="0"/>
        <v>1597</v>
      </c>
      <c r="G4" s="26">
        <f t="shared" si="1"/>
        <v>3.7737008224732561E-2</v>
      </c>
      <c r="H4" s="27">
        <v>1169912</v>
      </c>
      <c r="I4" s="27">
        <v>14038943</v>
      </c>
      <c r="J4" s="27">
        <f t="shared" si="2"/>
        <v>38462.860273972605</v>
      </c>
      <c r="K4" s="26">
        <f t="shared" si="3"/>
        <v>0.48145914983418758</v>
      </c>
      <c r="L4" s="28">
        <f t="shared" si="4"/>
        <v>11.595676073031829</v>
      </c>
      <c r="M4" s="29">
        <f t="shared" si="5"/>
        <v>7.8271993354185136</v>
      </c>
      <c r="N4" s="30">
        <f t="shared" si="6"/>
        <v>27985.399999999998</v>
      </c>
      <c r="O4" s="31">
        <f t="shared" si="7"/>
        <v>1594.7428118679766</v>
      </c>
      <c r="P4" s="32">
        <f t="shared" si="8"/>
        <v>3319.2571881320237</v>
      </c>
      <c r="Q4" s="33">
        <f t="shared" si="9"/>
        <v>0.67546951325438009</v>
      </c>
    </row>
    <row r="5" spans="1:17" s="23" customFormat="1">
      <c r="A5" s="24" t="s">
        <v>10</v>
      </c>
      <c r="B5" s="25" t="s">
        <v>393</v>
      </c>
      <c r="C5" s="23">
        <v>2033</v>
      </c>
      <c r="D5" s="25">
        <v>2750</v>
      </c>
      <c r="E5" s="25">
        <v>4652</v>
      </c>
      <c r="F5" s="25">
        <f t="shared" si="0"/>
        <v>1902</v>
      </c>
      <c r="G5" s="26">
        <f t="shared" si="1"/>
        <v>3.5724982145188419E-2</v>
      </c>
      <c r="H5" s="27">
        <v>908345</v>
      </c>
      <c r="I5" s="27">
        <v>10900146</v>
      </c>
      <c r="J5" s="27">
        <f t="shared" si="2"/>
        <v>29863.397260273974</v>
      </c>
      <c r="K5" s="26">
        <f t="shared" si="3"/>
        <v>0.6916363636363636</v>
      </c>
      <c r="L5" s="28">
        <f t="shared" si="4"/>
        <v>10.859423163138231</v>
      </c>
      <c r="M5" s="29">
        <f t="shared" si="5"/>
        <v>6.4194784390864434</v>
      </c>
      <c r="N5" s="30">
        <f t="shared" si="6"/>
        <v>25166.799999999999</v>
      </c>
      <c r="O5" s="31">
        <f t="shared" si="7"/>
        <v>714.85498634307066</v>
      </c>
      <c r="P5" s="32">
        <f t="shared" si="8"/>
        <v>3937.1450136569292</v>
      </c>
      <c r="Q5" s="33">
        <f t="shared" si="9"/>
        <v>0.84633383784542759</v>
      </c>
    </row>
    <row r="6" spans="1:17" s="23" customFormat="1">
      <c r="A6" s="24" t="s">
        <v>18</v>
      </c>
      <c r="B6" s="25" t="s">
        <v>394</v>
      </c>
      <c r="C6" s="23">
        <v>4962</v>
      </c>
      <c r="D6" s="25">
        <v>4599</v>
      </c>
      <c r="E6" s="25">
        <v>6851</v>
      </c>
      <c r="F6" s="25">
        <f t="shared" si="0"/>
        <v>2252</v>
      </c>
      <c r="G6" s="26">
        <f t="shared" si="1"/>
        <v>5.2612178133423441E-2</v>
      </c>
      <c r="H6" s="27">
        <v>1718896</v>
      </c>
      <c r="I6" s="27">
        <v>20626748</v>
      </c>
      <c r="J6" s="27">
        <f t="shared" si="2"/>
        <v>56511.649315068498</v>
      </c>
      <c r="K6" s="26">
        <f t="shared" si="3"/>
        <v>0.48967166775385951</v>
      </c>
      <c r="L6" s="28">
        <f t="shared" si="4"/>
        <v>12.287810036130548</v>
      </c>
      <c r="M6" s="29">
        <f t="shared" si="5"/>
        <v>8.2486700271733149</v>
      </c>
      <c r="N6" s="30">
        <f t="shared" si="6"/>
        <v>38930</v>
      </c>
      <c r="O6" s="31">
        <f t="shared" si="7"/>
        <v>2676.050124059132</v>
      </c>
      <c r="P6" s="32">
        <f t="shared" si="8"/>
        <v>4174.949875940868</v>
      </c>
      <c r="Q6" s="33">
        <f t="shared" si="9"/>
        <v>0.6093927712656354</v>
      </c>
    </row>
    <row r="7" spans="1:17" s="23" customFormat="1">
      <c r="A7" s="24" t="s">
        <v>16</v>
      </c>
      <c r="B7" s="25" t="s">
        <v>395</v>
      </c>
      <c r="C7" s="23">
        <v>8091</v>
      </c>
      <c r="D7" s="25">
        <v>6929</v>
      </c>
      <c r="E7" s="25">
        <v>13332</v>
      </c>
      <c r="F7" s="25">
        <f t="shared" si="0"/>
        <v>6403</v>
      </c>
      <c r="G7" s="26">
        <f t="shared" si="1"/>
        <v>0.10238294539115476</v>
      </c>
      <c r="H7" s="27">
        <v>2766924</v>
      </c>
      <c r="I7" s="27">
        <v>33203086</v>
      </c>
      <c r="J7" s="27">
        <f t="shared" si="2"/>
        <v>90967.364383561653</v>
      </c>
      <c r="K7" s="26">
        <f t="shared" si="3"/>
        <v>0.92408716986578154</v>
      </c>
      <c r="L7" s="28">
        <f t="shared" si="4"/>
        <v>13.128497460544031</v>
      </c>
      <c r="M7" s="29">
        <f t="shared" si="5"/>
        <v>6.8232342412323428</v>
      </c>
      <c r="N7" s="30">
        <f t="shared" si="6"/>
        <v>68887.399999999994</v>
      </c>
      <c r="O7" s="31">
        <f t="shared" si="7"/>
        <v>3360.7251725360211</v>
      </c>
      <c r="P7" s="32">
        <f t="shared" si="8"/>
        <v>9971.274827463978</v>
      </c>
      <c r="Q7" s="33">
        <f t="shared" si="9"/>
        <v>0.74792040410020832</v>
      </c>
    </row>
    <row r="8" spans="1:17" s="23" customFormat="1">
      <c r="A8" s="24" t="s">
        <v>28</v>
      </c>
      <c r="B8" s="25" t="s">
        <v>396</v>
      </c>
      <c r="C8" s="23">
        <v>5094</v>
      </c>
      <c r="D8" s="25">
        <v>4558</v>
      </c>
      <c r="E8" s="25">
        <v>6395</v>
      </c>
      <c r="F8" s="25">
        <f t="shared" si="0"/>
        <v>1837</v>
      </c>
      <c r="G8" s="26">
        <f t="shared" si="1"/>
        <v>4.911033121635424E-2</v>
      </c>
      <c r="H8" s="27">
        <v>1768747</v>
      </c>
      <c r="I8" s="27">
        <v>21224969</v>
      </c>
      <c r="J8" s="27">
        <f t="shared" si="2"/>
        <v>58150.586301369862</v>
      </c>
      <c r="K8" s="26">
        <f t="shared" si="3"/>
        <v>0.40302764370337862</v>
      </c>
      <c r="L8" s="28">
        <f t="shared" si="4"/>
        <v>12.757920140412462</v>
      </c>
      <c r="M8" s="29">
        <f t="shared" si="5"/>
        <v>9.0931352619233774</v>
      </c>
      <c r="N8" s="30">
        <f t="shared" si="6"/>
        <v>37240.199999999997</v>
      </c>
      <c r="O8" s="31">
        <f t="shared" si="7"/>
        <v>3182.7071995996748</v>
      </c>
      <c r="P8" s="32">
        <f t="shared" si="8"/>
        <v>3212.2928004003252</v>
      </c>
      <c r="Q8" s="33">
        <f t="shared" si="9"/>
        <v>0.50231318223617283</v>
      </c>
    </row>
    <row r="9" spans="1:17" s="23" customFormat="1">
      <c r="A9" s="24" t="s">
        <v>12</v>
      </c>
      <c r="B9" s="25" t="s">
        <v>397</v>
      </c>
      <c r="C9" s="23">
        <v>2235</v>
      </c>
      <c r="D9" s="25">
        <v>2508</v>
      </c>
      <c r="E9" s="25">
        <v>4242</v>
      </c>
      <c r="F9" s="25">
        <f t="shared" si="0"/>
        <v>1734</v>
      </c>
      <c r="G9" s="26">
        <f t="shared" si="1"/>
        <v>3.2576391715367428E-2</v>
      </c>
      <c r="H9" s="27">
        <v>935569</v>
      </c>
      <c r="I9" s="27">
        <v>11226826</v>
      </c>
      <c r="J9" s="27">
        <f t="shared" si="2"/>
        <v>30758.432876712326</v>
      </c>
      <c r="K9" s="26">
        <f t="shared" si="3"/>
        <v>0.69138755980861255</v>
      </c>
      <c r="L9" s="28">
        <f t="shared" si="4"/>
        <v>12.264125756483363</v>
      </c>
      <c r="M9" s="29">
        <f t="shared" si="5"/>
        <v>7.2509258362235443</v>
      </c>
      <c r="N9" s="30">
        <f t="shared" si="6"/>
        <v>22950</v>
      </c>
      <c r="O9" s="31">
        <f t="shared" si="7"/>
        <v>1188.4981547507346</v>
      </c>
      <c r="P9" s="32">
        <f t="shared" si="8"/>
        <v>3053.5018452492654</v>
      </c>
      <c r="Q9" s="33">
        <f t="shared" si="9"/>
        <v>0.7198259889790819</v>
      </c>
    </row>
    <row r="10" spans="1:17" s="23" customFormat="1">
      <c r="A10" s="24" t="s">
        <v>24</v>
      </c>
      <c r="B10" s="25" t="s">
        <v>398</v>
      </c>
      <c r="C10" s="23">
        <v>4424</v>
      </c>
      <c r="D10" s="25">
        <v>5376</v>
      </c>
      <c r="E10" s="25">
        <v>8015</v>
      </c>
      <c r="F10" s="25">
        <f t="shared" si="0"/>
        <v>2639</v>
      </c>
      <c r="G10" s="26">
        <f t="shared" si="1"/>
        <v>6.1551103158573768E-2</v>
      </c>
      <c r="H10" s="27">
        <v>1959917</v>
      </c>
      <c r="I10" s="27">
        <v>23519002</v>
      </c>
      <c r="J10" s="27">
        <f t="shared" si="2"/>
        <v>64435.627397260272</v>
      </c>
      <c r="K10" s="26">
        <f t="shared" si="3"/>
        <v>0.49088541666666674</v>
      </c>
      <c r="L10" s="28">
        <f t="shared" si="4"/>
        <v>11.985792767449446</v>
      </c>
      <c r="M10" s="29">
        <f t="shared" si="5"/>
        <v>8.0393789042805004</v>
      </c>
      <c r="N10" s="30">
        <f t="shared" si="6"/>
        <v>45529.4</v>
      </c>
      <c r="O10" s="31">
        <f t="shared" si="7"/>
        <v>2877.6601822313955</v>
      </c>
      <c r="P10" s="32">
        <f t="shared" si="8"/>
        <v>5137.3398177686049</v>
      </c>
      <c r="Q10" s="33">
        <f t="shared" si="9"/>
        <v>0.64096566659620768</v>
      </c>
    </row>
    <row r="11" spans="1:17" s="23" customFormat="1">
      <c r="A11" s="24" t="s">
        <v>26</v>
      </c>
      <c r="B11" s="25" t="s">
        <v>399</v>
      </c>
      <c r="C11" s="23">
        <v>5003</v>
      </c>
      <c r="D11" s="25">
        <v>4734</v>
      </c>
      <c r="E11" s="25">
        <v>8042</v>
      </c>
      <c r="F11" s="25">
        <f t="shared" si="0"/>
        <v>3308</v>
      </c>
      <c r="G11" s="26">
        <f t="shared" si="1"/>
        <v>6.175844935761076E-2</v>
      </c>
      <c r="H11" s="27">
        <v>1937827</v>
      </c>
      <c r="I11" s="27">
        <v>23253921</v>
      </c>
      <c r="J11" s="27">
        <f t="shared" si="2"/>
        <v>63709.38082191781</v>
      </c>
      <c r="K11" s="26">
        <f t="shared" si="3"/>
        <v>0.69877482044782435</v>
      </c>
      <c r="L11" s="28">
        <f t="shared" si="4"/>
        <v>13.457831137038387</v>
      </c>
      <c r="M11" s="29">
        <f t="shared" si="5"/>
        <v>7.9220806519198863</v>
      </c>
      <c r="N11" s="30">
        <f t="shared" si="6"/>
        <v>43438.400000000001</v>
      </c>
      <c r="O11" s="31">
        <f t="shared" si="7"/>
        <v>3085.3852088154958</v>
      </c>
      <c r="P11" s="32">
        <f t="shared" si="8"/>
        <v>4956.6147911845037</v>
      </c>
      <c r="Q11" s="33">
        <f t="shared" si="9"/>
        <v>0.61634105834176867</v>
      </c>
    </row>
    <row r="12" spans="1:17" s="23" customFormat="1">
      <c r="A12" s="24" t="s">
        <v>8</v>
      </c>
      <c r="B12" s="25" t="s">
        <v>400</v>
      </c>
      <c r="C12" s="23">
        <v>9696</v>
      </c>
      <c r="D12" s="25">
        <v>8681</v>
      </c>
      <c r="E12" s="25">
        <v>14123</v>
      </c>
      <c r="F12" s="25">
        <f t="shared" si="0"/>
        <v>5442</v>
      </c>
      <c r="G12" s="26">
        <f t="shared" si="1"/>
        <v>0.10845742107405332</v>
      </c>
      <c r="H12" s="27">
        <v>3403854</v>
      </c>
      <c r="I12" s="27">
        <v>40846244</v>
      </c>
      <c r="J12" s="27">
        <f t="shared" si="2"/>
        <v>111907.52876712329</v>
      </c>
      <c r="K12" s="26">
        <f t="shared" si="3"/>
        <v>0.62688630342126483</v>
      </c>
      <c r="L12" s="28">
        <f t="shared" si="4"/>
        <v>12.891086027902222</v>
      </c>
      <c r="M12" s="29">
        <f t="shared" si="5"/>
        <v>7.9237780788939443</v>
      </c>
      <c r="N12" s="30">
        <f t="shared" si="6"/>
        <v>77533.599999999991</v>
      </c>
      <c r="O12" s="31">
        <f t="shared" si="7"/>
        <v>5231.9526281770623</v>
      </c>
      <c r="P12" s="32">
        <f t="shared" si="8"/>
        <v>8891.0473718229368</v>
      </c>
      <c r="Q12" s="33">
        <f t="shared" si="9"/>
        <v>0.62954382013898869</v>
      </c>
    </row>
    <row r="13" spans="1:17" s="23" customFormat="1">
      <c r="A13" s="24" t="s">
        <v>30</v>
      </c>
      <c r="B13" s="25" t="s">
        <v>401</v>
      </c>
      <c r="C13" s="23">
        <v>6198</v>
      </c>
      <c r="D13" s="25">
        <v>5438</v>
      </c>
      <c r="E13" s="25">
        <v>8735</v>
      </c>
      <c r="F13" s="25">
        <f t="shared" si="0"/>
        <v>3297</v>
      </c>
      <c r="G13" s="26">
        <f t="shared" si="1"/>
        <v>6.7080335132893548E-2</v>
      </c>
      <c r="H13" s="27">
        <v>2278558</v>
      </c>
      <c r="I13" s="27">
        <v>27342700</v>
      </c>
      <c r="J13" s="27">
        <f t="shared" si="2"/>
        <v>74911.495890410966</v>
      </c>
      <c r="K13" s="26">
        <f t="shared" si="3"/>
        <v>0.60628907686649502</v>
      </c>
      <c r="L13" s="28">
        <f t="shared" si="4"/>
        <v>13.775562127494496</v>
      </c>
      <c r="M13" s="29">
        <f t="shared" si="5"/>
        <v>8.5760168115987483</v>
      </c>
      <c r="N13" s="30">
        <f t="shared" si="6"/>
        <v>48188.2</v>
      </c>
      <c r="O13" s="31">
        <f t="shared" si="7"/>
        <v>4067.4727382665096</v>
      </c>
      <c r="P13" s="32">
        <f t="shared" si="8"/>
        <v>4667.5272617334904</v>
      </c>
      <c r="Q13" s="33">
        <f t="shared" si="9"/>
        <v>0.53434771170389128</v>
      </c>
    </row>
    <row r="14" spans="1:17" s="23" customFormat="1">
      <c r="A14" s="24" t="s">
        <v>402</v>
      </c>
      <c r="B14" s="25" t="s">
        <v>403</v>
      </c>
      <c r="C14" s="23">
        <v>180</v>
      </c>
      <c r="D14" s="25">
        <v>72</v>
      </c>
      <c r="E14" s="25">
        <v>81</v>
      </c>
      <c r="F14" s="25">
        <f t="shared" si="0"/>
        <v>9</v>
      </c>
      <c r="G14" s="26">
        <f t="shared" si="1"/>
        <v>6.2203859711097633E-4</v>
      </c>
      <c r="H14" s="27">
        <v>30908</v>
      </c>
      <c r="I14" s="27">
        <v>370898</v>
      </c>
      <c r="J14" s="27">
        <f t="shared" si="2"/>
        <v>1016.1534246575343</v>
      </c>
      <c r="K14" s="26">
        <f t="shared" si="3"/>
        <v>0.125</v>
      </c>
      <c r="L14" s="28">
        <f t="shared" si="4"/>
        <v>14.113318112633182</v>
      </c>
      <c r="M14" s="29">
        <f t="shared" si="5"/>
        <v>12.545171655673938</v>
      </c>
      <c r="N14" s="30">
        <f t="shared" si="6"/>
        <v>520.19999999999993</v>
      </c>
      <c r="O14" s="31">
        <f>E14-P14</f>
        <v>75.487583661725168</v>
      </c>
      <c r="P14" s="32">
        <v>5.5124163382748321</v>
      </c>
      <c r="Q14" s="33">
        <f t="shared" si="9"/>
        <v>6.8054522694751013E-2</v>
      </c>
    </row>
    <row r="15" spans="1:17" s="23" customFormat="1">
      <c r="A15" s="24" t="s">
        <v>404</v>
      </c>
      <c r="B15" s="25" t="s">
        <v>405</v>
      </c>
      <c r="C15" s="23">
        <v>2248</v>
      </c>
      <c r="D15" s="25">
        <v>119</v>
      </c>
      <c r="E15" s="25">
        <v>137</v>
      </c>
      <c r="F15" s="25">
        <f t="shared" si="0"/>
        <v>18</v>
      </c>
      <c r="G15" s="26">
        <f t="shared" si="1"/>
        <v>1.0520899728914043E-3</v>
      </c>
      <c r="H15" s="27">
        <v>50604</v>
      </c>
      <c r="I15" s="27">
        <v>607251</v>
      </c>
      <c r="J15" s="27">
        <f t="shared" si="2"/>
        <v>1663.6931506849314</v>
      </c>
      <c r="K15" s="26">
        <f t="shared" si="3"/>
        <v>0.15126050420168058</v>
      </c>
      <c r="L15" s="28">
        <f t="shared" si="4"/>
        <v>13.98068378036146</v>
      </c>
      <c r="M15" s="29">
        <f t="shared" si="5"/>
        <v>12.143805619438057</v>
      </c>
      <c r="N15" s="30">
        <f t="shared" si="6"/>
        <v>870.4</v>
      </c>
      <c r="O15" s="31">
        <f>E15-P15</f>
        <v>120.74477179374907</v>
      </c>
      <c r="P15" s="32">
        <v>16.255228206250933</v>
      </c>
      <c r="Q15" s="33">
        <f t="shared" si="9"/>
        <v>0.11865130077555426</v>
      </c>
    </row>
    <row r="16" spans="1:17" s="23" customFormat="1">
      <c r="A16" s="24" t="s">
        <v>406</v>
      </c>
      <c r="B16" s="25" t="s">
        <v>407</v>
      </c>
      <c r="C16" s="25">
        <v>18</v>
      </c>
      <c r="D16" s="25">
        <v>2927</v>
      </c>
      <c r="E16" s="25">
        <v>3676</v>
      </c>
      <c r="F16" s="25">
        <f t="shared" si="0"/>
        <v>749</v>
      </c>
      <c r="G16" s="26">
        <f t="shared" si="1"/>
        <v>2.8229801024443814E-2</v>
      </c>
      <c r="H16" s="27">
        <v>842464</v>
      </c>
      <c r="I16" s="27">
        <v>10109571</v>
      </c>
      <c r="J16" s="27">
        <f t="shared" si="2"/>
        <v>27697.446575342467</v>
      </c>
      <c r="K16" s="26">
        <f t="shared" si="3"/>
        <v>0.25589340621797052</v>
      </c>
      <c r="L16" s="28">
        <f t="shared" si="4"/>
        <v>9.4627450613326083</v>
      </c>
      <c r="M16" s="29">
        <f t="shared" si="5"/>
        <v>7.5346721421437834</v>
      </c>
      <c r="N16" s="30">
        <f>3.4*E16+0.4*D16</f>
        <v>13669.199999999999</v>
      </c>
      <c r="O16" s="31">
        <f>E16-P16</f>
        <v>3526</v>
      </c>
      <c r="P16" s="32">
        <v>150</v>
      </c>
      <c r="Q16" s="33">
        <f t="shared" si="9"/>
        <v>4.0805223068552776E-2</v>
      </c>
    </row>
    <row r="17" spans="1:17" s="23" customFormat="1">
      <c r="A17" s="24" t="s">
        <v>408</v>
      </c>
      <c r="B17" s="25" t="s">
        <v>409</v>
      </c>
      <c r="C17" s="34">
        <v>92</v>
      </c>
      <c r="D17" s="25">
        <v>14</v>
      </c>
      <c r="E17" s="25">
        <v>18</v>
      </c>
      <c r="F17" s="25">
        <f t="shared" si="0"/>
        <v>4</v>
      </c>
      <c r="G17" s="26">
        <f t="shared" si="1"/>
        <v>1.3823079935799474E-4</v>
      </c>
      <c r="H17" s="27">
        <v>4303</v>
      </c>
      <c r="I17" s="27">
        <v>51635</v>
      </c>
      <c r="J17" s="27">
        <f t="shared" si="2"/>
        <v>141.46849315068494</v>
      </c>
      <c r="K17" s="26">
        <f t="shared" si="3"/>
        <v>0.28571428571428581</v>
      </c>
      <c r="L17" s="28">
        <f t="shared" si="4"/>
        <v>10.104696673189824</v>
      </c>
      <c r="M17" s="29">
        <f t="shared" si="5"/>
        <v>7.8592085235920859</v>
      </c>
      <c r="N17" s="30">
        <f>3.4*(D17+E17)</f>
        <v>108.8</v>
      </c>
      <c r="O17" s="31">
        <f>E17-P17</f>
        <v>4.9723733867100357</v>
      </c>
      <c r="P17" s="32">
        <v>13.027626613289964</v>
      </c>
      <c r="Q17" s="33">
        <f t="shared" si="9"/>
        <v>0.7237570340716647</v>
      </c>
    </row>
    <row r="18" spans="1:17" s="23" customFormat="1">
      <c r="A18" s="24"/>
      <c r="B18" s="35" t="s">
        <v>7</v>
      </c>
      <c r="C18" s="23">
        <f>SUM(C2:C17)</f>
        <v>108840</v>
      </c>
      <c r="D18" s="35">
        <f>SUM(D2:D17)</f>
        <v>91936</v>
      </c>
      <c r="E18" s="35">
        <f>SUM(E2:E17)</f>
        <v>130217</v>
      </c>
      <c r="F18" s="25">
        <f t="shared" si="0"/>
        <v>38281</v>
      </c>
      <c r="G18" s="26">
        <f t="shared" si="1"/>
        <v>1</v>
      </c>
      <c r="H18" s="36">
        <f>SUM(H2:H17)</f>
        <v>34759210</v>
      </c>
      <c r="I18" s="36">
        <f>SUM(I2:I17)</f>
        <v>417110515</v>
      </c>
      <c r="J18" s="36">
        <f t="shared" si="2"/>
        <v>1142768.5479452056</v>
      </c>
      <c r="K18" s="37">
        <f t="shared" si="3"/>
        <v>0.41638748694744177</v>
      </c>
      <c r="L18" s="38">
        <f t="shared" si="4"/>
        <v>12.430044098574827</v>
      </c>
      <c r="M18" s="39">
        <f t="shared" si="5"/>
        <v>8.7758782205593384</v>
      </c>
      <c r="N18" s="30">
        <f>3.4*(D18+E18)</f>
        <v>755320.2</v>
      </c>
      <c r="O18" s="31">
        <f>SUM(O2:O17)</f>
        <v>61699.683617939576</v>
      </c>
      <c r="P18" s="32">
        <f>E18-O18</f>
        <v>68517.316382060424</v>
      </c>
      <c r="Q18" s="33">
        <f t="shared" si="9"/>
        <v>0.52617796740871337</v>
      </c>
    </row>
    <row r="19" spans="1:17">
      <c r="B19" s="40">
        <v>0</v>
      </c>
      <c r="C19" s="40"/>
      <c r="O19" s="17">
        <f>O18/D18</f>
        <v>0.67111559800230136</v>
      </c>
      <c r="P19" s="17"/>
    </row>
    <row r="20" spans="1:17">
      <c r="B20" s="43" t="s">
        <v>410</v>
      </c>
      <c r="C20" s="4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18" sqref="H18"/>
    </sheetView>
  </sheetViews>
  <sheetFormatPr baseColWidth="10" defaultRowHeight="12.75"/>
  <sheetData>
    <row r="1" spans="1:8">
      <c r="A1" s="18" t="s">
        <v>374</v>
      </c>
      <c r="B1" s="18" t="s">
        <v>321</v>
      </c>
      <c r="C1" s="18" t="s">
        <v>377</v>
      </c>
    </row>
    <row r="2" spans="1:8">
      <c r="A2" s="24" t="s">
        <v>20</v>
      </c>
      <c r="B2" s="25" t="s">
        <v>390</v>
      </c>
      <c r="C2" s="25">
        <v>43133</v>
      </c>
      <c r="D2" s="17">
        <f>C2/C$18</f>
        <v>0.33123939270602148</v>
      </c>
      <c r="E2" s="71">
        <f>D2*E$18</f>
        <v>46346.684588033822</v>
      </c>
      <c r="F2">
        <v>15146</v>
      </c>
      <c r="G2" s="69">
        <f>F2/E2</f>
        <v>0.3267979173619362</v>
      </c>
      <c r="H2" s="72">
        <f>E2-F2</f>
        <v>31200.684588033822</v>
      </c>
    </row>
    <row r="3" spans="1:8">
      <c r="A3" s="24" t="s">
        <v>14</v>
      </c>
      <c r="B3" s="25" t="s">
        <v>391</v>
      </c>
      <c r="C3" s="25">
        <v>3871</v>
      </c>
      <c r="D3" s="17">
        <f t="shared" ref="D3:D18" si="0">C3/C$18</f>
        <v>2.9727301350822088E-2</v>
      </c>
      <c r="E3" s="71">
        <f t="shared" ref="E3:E17" si="1">D3*E$18</f>
        <v>4159.4142777056759</v>
      </c>
      <c r="F3">
        <v>2605</v>
      </c>
      <c r="G3" s="69">
        <f t="shared" ref="G3:G13" si="2">F3/E3</f>
        <v>0.62629010386455486</v>
      </c>
      <c r="H3" s="72">
        <f t="shared" ref="H3:H13" si="3">E3-F3</f>
        <v>1554.4142777056759</v>
      </c>
    </row>
    <row r="4" spans="1:8">
      <c r="A4" s="24" t="s">
        <v>22</v>
      </c>
      <c r="B4" s="25" t="s">
        <v>392</v>
      </c>
      <c r="C4" s="25">
        <v>4914</v>
      </c>
      <c r="D4" s="17">
        <f t="shared" si="0"/>
        <v>3.7737008224732561E-2</v>
      </c>
      <c r="E4" s="71">
        <f t="shared" si="1"/>
        <v>5280.1244537963548</v>
      </c>
      <c r="F4">
        <v>3449</v>
      </c>
      <c r="G4" s="69">
        <f t="shared" si="2"/>
        <v>0.65320430042519262</v>
      </c>
      <c r="H4" s="72">
        <f t="shared" si="3"/>
        <v>1831.1244537963548</v>
      </c>
    </row>
    <row r="5" spans="1:8">
      <c r="A5" s="24" t="s">
        <v>10</v>
      </c>
      <c r="B5" s="25" t="s">
        <v>393</v>
      </c>
      <c r="C5" s="25">
        <v>4652</v>
      </c>
      <c r="D5" s="17">
        <f t="shared" si="0"/>
        <v>3.5724982145188419E-2</v>
      </c>
      <c r="E5" s="71">
        <f t="shared" si="1"/>
        <v>4998.6037767726184</v>
      </c>
      <c r="F5">
        <v>3763</v>
      </c>
      <c r="G5" s="69">
        <f t="shared" si="2"/>
        <v>0.7528102182224985</v>
      </c>
      <c r="H5" s="72">
        <f t="shared" si="3"/>
        <v>1235.6037767726184</v>
      </c>
    </row>
    <row r="6" spans="1:8">
      <c r="A6" s="24" t="s">
        <v>18</v>
      </c>
      <c r="B6" s="25" t="s">
        <v>394</v>
      </c>
      <c r="C6" s="25">
        <v>6851</v>
      </c>
      <c r="D6" s="17">
        <f t="shared" si="0"/>
        <v>5.2612178133423441E-2</v>
      </c>
      <c r="E6" s="71">
        <f t="shared" si="1"/>
        <v>7361.4433522504742</v>
      </c>
      <c r="F6">
        <v>4217</v>
      </c>
      <c r="G6" s="69">
        <f t="shared" si="2"/>
        <v>0.57284961633384257</v>
      </c>
      <c r="H6" s="72">
        <f t="shared" si="3"/>
        <v>3144.4433522504742</v>
      </c>
    </row>
    <row r="7" spans="1:8">
      <c r="A7" s="24" t="s">
        <v>16</v>
      </c>
      <c r="B7" s="25" t="s">
        <v>395</v>
      </c>
      <c r="C7" s="25">
        <v>13332</v>
      </c>
      <c r="D7" s="17">
        <f t="shared" si="0"/>
        <v>0.10238294539115476</v>
      </c>
      <c r="E7" s="71">
        <f t="shared" si="1"/>
        <v>14325.319336184983</v>
      </c>
      <c r="F7">
        <v>10485</v>
      </c>
      <c r="G7" s="69">
        <f t="shared" si="2"/>
        <v>0.73192085662729045</v>
      </c>
      <c r="H7" s="72">
        <f t="shared" si="3"/>
        <v>3840.3193361849826</v>
      </c>
    </row>
    <row r="8" spans="1:8">
      <c r="A8" s="24" t="s">
        <v>28</v>
      </c>
      <c r="B8" s="25" t="s">
        <v>396</v>
      </c>
      <c r="C8" s="25">
        <v>6395</v>
      </c>
      <c r="D8" s="17">
        <f t="shared" si="0"/>
        <v>4.911033121635424E-2</v>
      </c>
      <c r="E8" s="71">
        <f t="shared" si="1"/>
        <v>6871.4684334610693</v>
      </c>
      <c r="F8">
        <v>3377</v>
      </c>
      <c r="G8" s="69">
        <f t="shared" si="2"/>
        <v>0.49145245047702985</v>
      </c>
      <c r="H8" s="72">
        <f t="shared" si="3"/>
        <v>3494.4684334610693</v>
      </c>
    </row>
    <row r="9" spans="1:8">
      <c r="A9" s="24" t="s">
        <v>12</v>
      </c>
      <c r="B9" s="25" t="s">
        <v>397</v>
      </c>
      <c r="C9" s="25">
        <v>4242</v>
      </c>
      <c r="D9" s="17">
        <f t="shared" si="0"/>
        <v>3.2576391715367428E-2</v>
      </c>
      <c r="E9" s="71">
        <f t="shared" si="1"/>
        <v>4558.056152422495</v>
      </c>
      <c r="F9">
        <v>3150</v>
      </c>
      <c r="G9" s="69">
        <f t="shared" si="2"/>
        <v>0.69108407063520982</v>
      </c>
      <c r="H9" s="72">
        <f t="shared" si="3"/>
        <v>1408.056152422495</v>
      </c>
    </row>
    <row r="10" spans="1:8">
      <c r="A10" s="24" t="s">
        <v>24</v>
      </c>
      <c r="B10" s="25" t="s">
        <v>398</v>
      </c>
      <c r="C10" s="25">
        <v>8015</v>
      </c>
      <c r="D10" s="17">
        <f t="shared" si="0"/>
        <v>6.1551103158573768E-2</v>
      </c>
      <c r="E10" s="71">
        <f t="shared" si="1"/>
        <v>8612.1688028444823</v>
      </c>
      <c r="F10">
        <v>5655</v>
      </c>
      <c r="G10" s="69">
        <f t="shared" si="2"/>
        <v>0.65662902451845007</v>
      </c>
      <c r="H10" s="72">
        <f t="shared" si="3"/>
        <v>2957.1688028444823</v>
      </c>
    </row>
    <row r="11" spans="1:8">
      <c r="A11" s="24" t="s">
        <v>26</v>
      </c>
      <c r="B11" s="25" t="s">
        <v>399</v>
      </c>
      <c r="C11" s="25">
        <v>8042</v>
      </c>
      <c r="D11" s="17">
        <f t="shared" si="0"/>
        <v>6.175844935761076E-2</v>
      </c>
      <c r="E11" s="71">
        <f t="shared" si="1"/>
        <v>8641.1804756675392</v>
      </c>
      <c r="F11">
        <v>5025</v>
      </c>
      <c r="G11" s="69">
        <f t="shared" si="2"/>
        <v>0.58151776995628757</v>
      </c>
      <c r="H11" s="72">
        <f t="shared" si="3"/>
        <v>3616.1804756675392</v>
      </c>
    </row>
    <row r="12" spans="1:8">
      <c r="A12" s="24" t="s">
        <v>8</v>
      </c>
      <c r="B12" s="25" t="s">
        <v>400</v>
      </c>
      <c r="C12" s="25">
        <v>14123</v>
      </c>
      <c r="D12" s="17">
        <f t="shared" si="0"/>
        <v>0.10845742107405332</v>
      </c>
      <c r="E12" s="71">
        <f t="shared" si="1"/>
        <v>15175.253899260466</v>
      </c>
      <c r="F12">
        <v>8497</v>
      </c>
      <c r="G12" s="69">
        <f t="shared" si="2"/>
        <v>0.5599247338071941</v>
      </c>
      <c r="H12" s="72">
        <f t="shared" si="3"/>
        <v>6678.2538992604659</v>
      </c>
    </row>
    <row r="13" spans="1:8">
      <c r="A13" s="24" t="s">
        <v>30</v>
      </c>
      <c r="B13" s="25" t="s">
        <v>401</v>
      </c>
      <c r="C13" s="25">
        <v>8735</v>
      </c>
      <c r="D13" s="17">
        <f t="shared" si="0"/>
        <v>6.7080335132893548E-2</v>
      </c>
      <c r="E13" s="71">
        <f t="shared" si="1"/>
        <v>9385.8134114593322</v>
      </c>
      <c r="F13">
        <v>4834</v>
      </c>
      <c r="G13" s="69">
        <f t="shared" si="2"/>
        <v>0.51503261231446074</v>
      </c>
      <c r="H13" s="72">
        <f t="shared" si="3"/>
        <v>4551.8134114593322</v>
      </c>
    </row>
    <row r="14" spans="1:8">
      <c r="A14" s="24" t="s">
        <v>402</v>
      </c>
      <c r="B14" s="25" t="s">
        <v>403</v>
      </c>
      <c r="C14" s="25">
        <v>81</v>
      </c>
      <c r="D14" s="17">
        <f t="shared" si="0"/>
        <v>6.2203859711097633E-4</v>
      </c>
      <c r="E14" s="71">
        <f t="shared" si="1"/>
        <v>87.035018469170694</v>
      </c>
      <c r="H14" s="71">
        <v>87.035018469170694</v>
      </c>
    </row>
    <row r="15" spans="1:8">
      <c r="A15" s="24" t="s">
        <v>404</v>
      </c>
      <c r="B15" s="25" t="s">
        <v>405</v>
      </c>
      <c r="C15" s="25">
        <v>137</v>
      </c>
      <c r="D15" s="17">
        <f t="shared" si="0"/>
        <v>1.0520899728914043E-3</v>
      </c>
      <c r="E15" s="71">
        <f t="shared" si="1"/>
        <v>147.20737691699242</v>
      </c>
      <c r="H15" s="71">
        <v>147.20737691699242</v>
      </c>
    </row>
    <row r="16" spans="1:8">
      <c r="A16" s="24" t="s">
        <v>406</v>
      </c>
      <c r="B16" s="25" t="s">
        <v>407</v>
      </c>
      <c r="C16" s="25">
        <v>3676</v>
      </c>
      <c r="D16" s="17">
        <f t="shared" si="0"/>
        <v>2.8229801024443814E-2</v>
      </c>
      <c r="E16" s="71">
        <f t="shared" si="1"/>
        <v>3949.885529539154</v>
      </c>
      <c r="H16" s="71">
        <v>3800</v>
      </c>
    </row>
    <row r="17" spans="1:8">
      <c r="A17" s="24" t="s">
        <v>408</v>
      </c>
      <c r="B17" s="25" t="s">
        <v>409</v>
      </c>
      <c r="C17" s="25">
        <v>18</v>
      </c>
      <c r="D17" s="17">
        <f t="shared" si="0"/>
        <v>1.3823079935799474E-4</v>
      </c>
      <c r="E17" s="71">
        <f t="shared" si="1"/>
        <v>19.341115215371264</v>
      </c>
      <c r="H17" s="71">
        <v>19.341115215371264</v>
      </c>
    </row>
    <row r="18" spans="1:8">
      <c r="A18" s="24"/>
      <c r="B18" s="35" t="s">
        <v>7</v>
      </c>
      <c r="C18" s="35">
        <f>SUM(C2:C17)</f>
        <v>130217</v>
      </c>
      <c r="D18" s="17">
        <f t="shared" si="0"/>
        <v>1</v>
      </c>
      <c r="E18">
        <v>139919</v>
      </c>
      <c r="F18">
        <f>SUM(F2:F13)</f>
        <v>70203</v>
      </c>
      <c r="H18" s="72">
        <f>SUM(H2:H17)</f>
        <v>69566.114470460874</v>
      </c>
    </row>
    <row r="19" spans="1:8">
      <c r="B19" s="4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21"/>
    </sheetView>
  </sheetViews>
  <sheetFormatPr baseColWidth="10" defaultRowHeight="12.75"/>
  <sheetData>
    <row r="1" spans="1:14">
      <c r="A1" s="47" t="s">
        <v>0</v>
      </c>
      <c r="B1" s="49" t="s">
        <v>411</v>
      </c>
      <c r="C1" s="49" t="s">
        <v>412</v>
      </c>
      <c r="D1" s="49" t="s">
        <v>413</v>
      </c>
      <c r="E1" s="49" t="s">
        <v>414</v>
      </c>
      <c r="F1" s="49" t="s">
        <v>346</v>
      </c>
      <c r="G1" s="44" t="s">
        <v>415</v>
      </c>
      <c r="H1" s="44" t="s">
        <v>416</v>
      </c>
      <c r="I1" s="44" t="s">
        <v>417</v>
      </c>
      <c r="J1" s="44" t="s">
        <v>7</v>
      </c>
      <c r="K1" s="44" t="s">
        <v>415</v>
      </c>
      <c r="L1" s="44" t="s">
        <v>416</v>
      </c>
      <c r="M1" s="44" t="s">
        <v>417</v>
      </c>
      <c r="N1" s="44" t="s">
        <v>7</v>
      </c>
    </row>
    <row r="2" spans="1:14">
      <c r="A2" s="47" t="s">
        <v>28</v>
      </c>
      <c r="B2" s="45" t="s">
        <v>418</v>
      </c>
      <c r="C2" s="47">
        <v>2440</v>
      </c>
      <c r="D2" s="47">
        <v>999</v>
      </c>
      <c r="E2" s="47">
        <v>1655</v>
      </c>
      <c r="F2" s="47">
        <f>SUM(C2:E2)</f>
        <v>5094</v>
      </c>
      <c r="G2" s="46">
        <v>1975</v>
      </c>
      <c r="H2" s="47">
        <v>907</v>
      </c>
      <c r="I2" s="46">
        <v>804</v>
      </c>
      <c r="J2" s="46">
        <f>SUM(G2:I2)</f>
        <v>3686</v>
      </c>
      <c r="K2" s="50">
        <f t="shared" ref="K2:N4" si="0">+C2/G2-1</f>
        <v>0.23544303797468347</v>
      </c>
      <c r="L2" s="50">
        <f t="shared" si="0"/>
        <v>0.10143329658213895</v>
      </c>
      <c r="M2" s="50">
        <f t="shared" si="0"/>
        <v>1.0584577114427862</v>
      </c>
      <c r="N2" s="50">
        <f t="shared" si="0"/>
        <v>0.38198589256646764</v>
      </c>
    </row>
    <row r="3" spans="1:14">
      <c r="A3" s="47" t="s">
        <v>20</v>
      </c>
      <c r="B3" s="45" t="s">
        <v>419</v>
      </c>
      <c r="C3" s="47">
        <v>25364</v>
      </c>
      <c r="D3" s="47">
        <v>5737</v>
      </c>
      <c r="E3" s="47">
        <v>22472</v>
      </c>
      <c r="F3" s="47">
        <f>SUM(C3:E3)</f>
        <v>53573</v>
      </c>
      <c r="G3" s="46">
        <v>17174</v>
      </c>
      <c r="H3" s="46">
        <v>5372</v>
      </c>
      <c r="I3" s="46">
        <v>17091</v>
      </c>
      <c r="J3" s="46">
        <f>SUM(G3:I3)</f>
        <v>39637</v>
      </c>
      <c r="K3" s="50">
        <f t="shared" si="0"/>
        <v>0.47688366134855009</v>
      </c>
      <c r="L3" s="50">
        <f t="shared" si="0"/>
        <v>6.7944899478778797E-2</v>
      </c>
      <c r="M3" s="50">
        <f t="shared" si="0"/>
        <v>0.31484406997835124</v>
      </c>
      <c r="N3" s="50">
        <f t="shared" si="0"/>
        <v>0.35159068547064609</v>
      </c>
    </row>
    <row r="4" spans="1:14">
      <c r="A4" s="47" t="s">
        <v>18</v>
      </c>
      <c r="B4" s="45" t="s">
        <v>420</v>
      </c>
      <c r="C4" s="47">
        <v>1901</v>
      </c>
      <c r="D4" s="47">
        <v>876</v>
      </c>
      <c r="E4" s="47">
        <v>2185</v>
      </c>
      <c r="F4" s="47">
        <f>SUM(C4:E4)</f>
        <v>4962</v>
      </c>
      <c r="G4" s="46">
        <v>1559</v>
      </c>
      <c r="H4" s="46">
        <v>649</v>
      </c>
      <c r="I4" s="46">
        <v>1697</v>
      </c>
      <c r="J4" s="46">
        <f>SUM(G4:I4)</f>
        <v>3905</v>
      </c>
      <c r="K4" s="50">
        <f t="shared" si="0"/>
        <v>0.21937139191789612</v>
      </c>
      <c r="L4" s="50">
        <f t="shared" si="0"/>
        <v>0.34976887519260402</v>
      </c>
      <c r="M4" s="50">
        <f t="shared" si="0"/>
        <v>0.28756629345904527</v>
      </c>
      <c r="N4" s="50">
        <f t="shared" si="0"/>
        <v>0.27067861715749042</v>
      </c>
    </row>
    <row r="5" spans="1:14">
      <c r="A5" s="47"/>
      <c r="B5" s="45" t="s">
        <v>421</v>
      </c>
      <c r="C5" s="47">
        <v>43655</v>
      </c>
      <c r="D5" s="47">
        <v>22214</v>
      </c>
      <c r="E5" s="47">
        <v>40193</v>
      </c>
      <c r="F5" s="47">
        <v>106062</v>
      </c>
      <c r="G5" s="47">
        <v>34477</v>
      </c>
      <c r="H5" s="47">
        <v>22244</v>
      </c>
      <c r="I5" s="47">
        <v>34642</v>
      </c>
      <c r="J5" s="47">
        <v>91363</v>
      </c>
      <c r="K5" s="50">
        <v>0.26620645647823182</v>
      </c>
      <c r="L5" s="50">
        <v>-1.3486782952706333E-3</v>
      </c>
      <c r="M5" s="50">
        <v>0.16023901622308179</v>
      </c>
      <c r="N5" s="50">
        <v>0.16088569771132732</v>
      </c>
    </row>
    <row r="6" spans="1:14">
      <c r="A6" s="47" t="s">
        <v>30</v>
      </c>
      <c r="B6" s="45" t="s">
        <v>422</v>
      </c>
      <c r="C6" s="47">
        <v>2065</v>
      </c>
      <c r="D6" s="47">
        <v>1384</v>
      </c>
      <c r="E6" s="47">
        <v>2749</v>
      </c>
      <c r="F6" s="47">
        <f>SUM(C6:E6)</f>
        <v>6198</v>
      </c>
      <c r="G6" s="46">
        <v>1641</v>
      </c>
      <c r="H6" s="46">
        <v>1481</v>
      </c>
      <c r="I6" s="46">
        <v>2368</v>
      </c>
      <c r="J6" s="46">
        <f>SUM(G6:I6)</f>
        <v>5490</v>
      </c>
      <c r="K6" s="50">
        <f>+C6/G6-1</f>
        <v>0.25837903717245592</v>
      </c>
      <c r="L6" s="50">
        <f>+D6/H6-1</f>
        <v>-6.5496286293045269E-2</v>
      </c>
      <c r="M6" s="50">
        <f>+E6/I6-1</f>
        <v>0.16089527027027017</v>
      </c>
      <c r="N6" s="50">
        <f>+F6/J6-1</f>
        <v>0.12896174863387988</v>
      </c>
    </row>
    <row r="7" spans="1:14">
      <c r="A7" s="47"/>
      <c r="B7" s="51" t="s">
        <v>346</v>
      </c>
      <c r="C7" s="47">
        <v>46617</v>
      </c>
      <c r="D7" s="47">
        <v>22733</v>
      </c>
      <c r="E7" s="47">
        <v>40193</v>
      </c>
      <c r="F7" s="47">
        <v>109543</v>
      </c>
      <c r="G7" s="47">
        <v>38695</v>
      </c>
      <c r="H7" s="47">
        <v>24212</v>
      </c>
      <c r="I7" s="47">
        <v>34642</v>
      </c>
      <c r="J7" s="47">
        <v>97549</v>
      </c>
      <c r="K7" s="50">
        <v>0.20472929319033462</v>
      </c>
      <c r="L7" s="50">
        <v>-6.1085412192301347E-2</v>
      </c>
      <c r="M7" s="50">
        <v>0.16023901622308179</v>
      </c>
      <c r="N7" s="50">
        <v>0.12295359255348592</v>
      </c>
    </row>
    <row r="8" spans="1:14">
      <c r="A8" s="47" t="s">
        <v>26</v>
      </c>
      <c r="B8" s="45" t="s">
        <v>423</v>
      </c>
      <c r="C8" s="47">
        <v>1778</v>
      </c>
      <c r="D8" s="47">
        <v>1806</v>
      </c>
      <c r="E8" s="47">
        <v>1419</v>
      </c>
      <c r="F8" s="47">
        <f t="shared" ref="F8:F15" si="1">SUM(C8:E8)</f>
        <v>5003</v>
      </c>
      <c r="G8" s="46">
        <v>1611</v>
      </c>
      <c r="H8" s="46">
        <v>1566</v>
      </c>
      <c r="I8" s="46">
        <v>1360</v>
      </c>
      <c r="J8" s="46">
        <f t="shared" ref="J8:J15" si="2">SUM(G8:I8)</f>
        <v>4537</v>
      </c>
      <c r="K8" s="50">
        <f t="shared" ref="K8:N15" si="3">+C8/G8-1</f>
        <v>0.10366232153941657</v>
      </c>
      <c r="L8" s="50">
        <f t="shared" si="3"/>
        <v>0.15325670498084287</v>
      </c>
      <c r="M8" s="50">
        <f t="shared" si="3"/>
        <v>4.3382352941176539E-2</v>
      </c>
      <c r="N8" s="50">
        <f t="shared" si="3"/>
        <v>0.10271104253912267</v>
      </c>
    </row>
    <row r="9" spans="1:14">
      <c r="A9" s="47" t="s">
        <v>8</v>
      </c>
      <c r="B9" s="45" t="s">
        <v>424</v>
      </c>
      <c r="C9" s="47">
        <v>2841</v>
      </c>
      <c r="D9" s="47">
        <v>3906</v>
      </c>
      <c r="E9" s="47">
        <v>2949</v>
      </c>
      <c r="F9" s="47">
        <f t="shared" si="1"/>
        <v>9696</v>
      </c>
      <c r="G9" s="46">
        <v>2635</v>
      </c>
      <c r="H9" s="46">
        <v>4204</v>
      </c>
      <c r="I9" s="46">
        <v>3292</v>
      </c>
      <c r="J9" s="46">
        <f t="shared" si="2"/>
        <v>10131</v>
      </c>
      <c r="K9" s="50">
        <f t="shared" si="3"/>
        <v>7.8178368121442077E-2</v>
      </c>
      <c r="L9" s="50">
        <f t="shared" si="3"/>
        <v>-7.088487155090395E-2</v>
      </c>
      <c r="M9" s="50">
        <f t="shared" si="3"/>
        <v>-0.10419198055893075</v>
      </c>
      <c r="N9" s="50">
        <f t="shared" si="3"/>
        <v>-4.293751850755112E-2</v>
      </c>
    </row>
    <row r="10" spans="1:14">
      <c r="A10" s="47" t="s">
        <v>16</v>
      </c>
      <c r="B10" s="45" t="s">
        <v>425</v>
      </c>
      <c r="C10" s="47">
        <v>1814</v>
      </c>
      <c r="D10" s="47">
        <v>3785</v>
      </c>
      <c r="E10" s="47">
        <v>2492</v>
      </c>
      <c r="F10" s="47">
        <f t="shared" si="1"/>
        <v>8091</v>
      </c>
      <c r="G10" s="46">
        <v>1534</v>
      </c>
      <c r="H10" s="46">
        <v>4143</v>
      </c>
      <c r="I10" s="46">
        <v>2916</v>
      </c>
      <c r="J10" s="46">
        <f t="shared" si="2"/>
        <v>8593</v>
      </c>
      <c r="K10" s="50">
        <f t="shared" si="3"/>
        <v>0.18252933507170788</v>
      </c>
      <c r="L10" s="50">
        <f t="shared" si="3"/>
        <v>-8.641081342022694E-2</v>
      </c>
      <c r="M10" s="50">
        <f t="shared" si="3"/>
        <v>-0.14540466392318241</v>
      </c>
      <c r="N10" s="50">
        <f t="shared" si="3"/>
        <v>-5.8419643896194584E-2</v>
      </c>
    </row>
    <row r="11" spans="1:14">
      <c r="A11" s="47" t="s">
        <v>14</v>
      </c>
      <c r="B11" s="45" t="s">
        <v>426</v>
      </c>
      <c r="C11" s="47">
        <v>1271</v>
      </c>
      <c r="D11" s="47">
        <v>415</v>
      </c>
      <c r="E11" s="47">
        <v>644</v>
      </c>
      <c r="F11" s="47">
        <f t="shared" si="1"/>
        <v>2330</v>
      </c>
      <c r="G11" s="46">
        <v>1194</v>
      </c>
      <c r="H11" s="46">
        <v>458</v>
      </c>
      <c r="I11" s="46">
        <v>848</v>
      </c>
      <c r="J11" s="46">
        <f t="shared" si="2"/>
        <v>2500</v>
      </c>
      <c r="K11" s="50">
        <f t="shared" si="3"/>
        <v>6.4489112227805734E-2</v>
      </c>
      <c r="L11" s="50">
        <f t="shared" si="3"/>
        <v>-9.3886462882096122E-2</v>
      </c>
      <c r="M11" s="50">
        <f t="shared" si="3"/>
        <v>-0.24056603773584906</v>
      </c>
      <c r="N11" s="50">
        <f t="shared" si="3"/>
        <v>-6.7999999999999949E-2</v>
      </c>
    </row>
    <row r="12" spans="1:14">
      <c r="A12" s="47" t="s">
        <v>12</v>
      </c>
      <c r="B12" s="45" t="s">
        <v>427</v>
      </c>
      <c r="C12" s="47">
        <v>752</v>
      </c>
      <c r="D12" s="47">
        <v>855</v>
      </c>
      <c r="E12" s="47">
        <v>628</v>
      </c>
      <c r="F12" s="47">
        <f t="shared" si="1"/>
        <v>2235</v>
      </c>
      <c r="G12" s="46">
        <v>718</v>
      </c>
      <c r="H12" s="46">
        <v>701</v>
      </c>
      <c r="I12" s="46">
        <v>989</v>
      </c>
      <c r="J12" s="46">
        <f t="shared" si="2"/>
        <v>2408</v>
      </c>
      <c r="K12" s="50">
        <f t="shared" si="3"/>
        <v>4.7353760445682402E-2</v>
      </c>
      <c r="L12" s="50">
        <f t="shared" si="3"/>
        <v>0.21968616262482166</v>
      </c>
      <c r="M12" s="50">
        <f t="shared" si="3"/>
        <v>-0.36501516683518709</v>
      </c>
      <c r="N12" s="50">
        <f t="shared" si="3"/>
        <v>-7.1843853820597992E-2</v>
      </c>
    </row>
    <row r="13" spans="1:14">
      <c r="A13" s="47" t="s">
        <v>24</v>
      </c>
      <c r="B13" s="45" t="s">
        <v>428</v>
      </c>
      <c r="C13" s="47">
        <v>1854</v>
      </c>
      <c r="D13" s="47">
        <v>1273</v>
      </c>
      <c r="E13" s="47">
        <v>1297</v>
      </c>
      <c r="F13" s="47">
        <f t="shared" si="1"/>
        <v>4424</v>
      </c>
      <c r="G13" s="46">
        <v>2498</v>
      </c>
      <c r="H13" s="46">
        <v>1108</v>
      </c>
      <c r="I13" s="46">
        <v>1322</v>
      </c>
      <c r="J13" s="46">
        <f t="shared" si="2"/>
        <v>4928</v>
      </c>
      <c r="K13" s="50">
        <f t="shared" si="3"/>
        <v>-0.2578062449959968</v>
      </c>
      <c r="L13" s="50">
        <f t="shared" si="3"/>
        <v>0.14891696750902517</v>
      </c>
      <c r="M13" s="50">
        <f t="shared" si="3"/>
        <v>-1.8910741301058964E-2</v>
      </c>
      <c r="N13" s="50">
        <f t="shared" si="3"/>
        <v>-0.10227272727272729</v>
      </c>
    </row>
    <row r="14" spans="1:14">
      <c r="A14" s="47" t="s">
        <v>10</v>
      </c>
      <c r="B14" s="45" t="s">
        <v>429</v>
      </c>
      <c r="C14" s="47">
        <v>620</v>
      </c>
      <c r="D14" s="47">
        <v>714</v>
      </c>
      <c r="E14" s="47">
        <v>699</v>
      </c>
      <c r="F14" s="47">
        <f t="shared" si="1"/>
        <v>2033</v>
      </c>
      <c r="G14" s="46">
        <v>629</v>
      </c>
      <c r="H14" s="46">
        <v>727</v>
      </c>
      <c r="I14" s="46">
        <v>1101</v>
      </c>
      <c r="J14" s="46">
        <f t="shared" si="2"/>
        <v>2457</v>
      </c>
      <c r="K14" s="50">
        <f t="shared" si="3"/>
        <v>-1.4308426073131986E-2</v>
      </c>
      <c r="L14" s="50">
        <f t="shared" si="3"/>
        <v>-1.7881705639614887E-2</v>
      </c>
      <c r="M14" s="50">
        <f t="shared" si="3"/>
        <v>-0.36512261580381467</v>
      </c>
      <c r="N14" s="50">
        <f t="shared" si="3"/>
        <v>-0.17256817256817258</v>
      </c>
    </row>
    <row r="15" spans="1:14">
      <c r="A15" s="47" t="s">
        <v>22</v>
      </c>
      <c r="B15" s="45" t="s">
        <v>430</v>
      </c>
      <c r="C15" s="47">
        <v>955</v>
      </c>
      <c r="D15" s="47">
        <v>464</v>
      </c>
      <c r="E15" s="47">
        <v>1004</v>
      </c>
      <c r="F15" s="47">
        <f t="shared" si="1"/>
        <v>2423</v>
      </c>
      <c r="G15" s="46">
        <v>1309</v>
      </c>
      <c r="H15" s="46">
        <v>928</v>
      </c>
      <c r="I15" s="46">
        <v>854</v>
      </c>
      <c r="J15" s="46">
        <f t="shared" si="2"/>
        <v>3091</v>
      </c>
      <c r="K15" s="50">
        <f t="shared" si="3"/>
        <v>-0.27043544690603516</v>
      </c>
      <c r="L15" s="50">
        <f t="shared" si="3"/>
        <v>-0.5</v>
      </c>
      <c r="M15" s="50">
        <f t="shared" si="3"/>
        <v>0.17564402810304447</v>
      </c>
      <c r="N15" s="50">
        <f t="shared" si="3"/>
        <v>-0.21611129084438696</v>
      </c>
    </row>
    <row r="16" spans="1:14">
      <c r="A16" s="47"/>
      <c r="B16" s="51" t="s">
        <v>431</v>
      </c>
      <c r="C16" s="47">
        <v>2962</v>
      </c>
      <c r="D16" s="47">
        <v>519</v>
      </c>
      <c r="E16" s="47">
        <v>0</v>
      </c>
      <c r="F16" s="47">
        <v>3481</v>
      </c>
      <c r="G16" s="47">
        <v>4218</v>
      </c>
      <c r="H16" s="47">
        <v>1968</v>
      </c>
      <c r="I16" s="47"/>
      <c r="J16" s="47">
        <v>6186</v>
      </c>
      <c r="K16" s="50">
        <v>-0.29777145566619256</v>
      </c>
      <c r="L16" s="50">
        <v>-0.73628048780487809</v>
      </c>
      <c r="M16" s="50"/>
      <c r="N16" s="50">
        <v>-0.43727772389266084</v>
      </c>
    </row>
    <row r="17" spans="1:14">
      <c r="A17" s="47" t="s">
        <v>402</v>
      </c>
      <c r="B17" s="51" t="s">
        <v>403</v>
      </c>
      <c r="C17" s="47">
        <v>100</v>
      </c>
      <c r="D17" s="47">
        <v>6</v>
      </c>
      <c r="E17" s="47"/>
      <c r="F17" s="47">
        <f>SUM(C17:E17)</f>
        <v>106</v>
      </c>
      <c r="G17" s="47"/>
      <c r="H17" s="47"/>
      <c r="I17" s="47"/>
      <c r="J17" s="47"/>
      <c r="K17" s="47"/>
      <c r="L17" s="47"/>
      <c r="M17" s="47"/>
      <c r="N17" s="47"/>
    </row>
    <row r="18" spans="1:14">
      <c r="A18" s="47" t="s">
        <v>432</v>
      </c>
      <c r="B18" s="51" t="s">
        <v>405</v>
      </c>
      <c r="C18" s="47">
        <v>169</v>
      </c>
      <c r="D18" s="47">
        <v>11</v>
      </c>
      <c r="E18" s="47">
        <v>0</v>
      </c>
      <c r="F18" s="47">
        <f>SUM(C18:E18)</f>
        <v>180</v>
      </c>
      <c r="G18" s="47"/>
      <c r="H18" s="47"/>
      <c r="I18" s="47"/>
      <c r="J18" s="47"/>
      <c r="K18" s="47"/>
      <c r="L18" s="47"/>
      <c r="M18" s="47"/>
      <c r="N18" s="47"/>
    </row>
    <row r="19" spans="1:14">
      <c r="A19" s="47" t="s">
        <v>406</v>
      </c>
      <c r="B19" s="51" t="s">
        <v>407</v>
      </c>
      <c r="C19" s="47">
        <v>2100</v>
      </c>
      <c r="D19" s="47">
        <v>148</v>
      </c>
      <c r="E19" s="47">
        <v>0</v>
      </c>
      <c r="F19" s="47">
        <f>SUM(C19:E19)</f>
        <v>2248</v>
      </c>
      <c r="G19" s="47"/>
      <c r="H19" s="47"/>
      <c r="I19" s="47"/>
      <c r="J19" s="47"/>
      <c r="K19" s="47"/>
      <c r="L19" s="47"/>
      <c r="M19" s="47"/>
      <c r="N19" s="47"/>
    </row>
    <row r="20" spans="1:14">
      <c r="A20" s="47" t="s">
        <v>408</v>
      </c>
      <c r="B20" s="51" t="s">
        <v>409</v>
      </c>
      <c r="C20" s="47">
        <v>6</v>
      </c>
      <c r="D20" s="47">
        <v>86</v>
      </c>
      <c r="E20" s="47"/>
      <c r="F20" s="47">
        <f>SUM(C20:E20)</f>
        <v>92</v>
      </c>
      <c r="G20" s="47"/>
      <c r="H20" s="47"/>
      <c r="I20" s="47"/>
      <c r="J20" s="47"/>
      <c r="K20" s="47"/>
      <c r="L20" s="47"/>
      <c r="M20" s="47"/>
      <c r="N20" s="47"/>
    </row>
    <row r="21" spans="1:14">
      <c r="A21" s="47" t="s">
        <v>433</v>
      </c>
      <c r="B21" s="51" t="s">
        <v>434</v>
      </c>
      <c r="C21" s="47">
        <v>587</v>
      </c>
      <c r="D21" s="47">
        <v>268</v>
      </c>
      <c r="E21" s="47">
        <v>0</v>
      </c>
      <c r="F21" s="47">
        <f>SUM(C21:E21)</f>
        <v>855</v>
      </c>
      <c r="G21" s="47"/>
      <c r="H21" s="47"/>
      <c r="I21" s="47"/>
      <c r="J21" s="47"/>
      <c r="K21" s="47"/>
      <c r="L21" s="47"/>
      <c r="M21" s="47"/>
      <c r="N21" s="47"/>
    </row>
  </sheetData>
  <conditionalFormatting sqref="M21">
    <cfRule type="cellIs" dxfId="3" priority="1" operator="lessThan">
      <formula>0</formula>
    </cfRule>
  </conditionalFormatting>
  <conditionalFormatting sqref="K2:N14">
    <cfRule type="cellIs" dxfId="2" priority="4" operator="lessThan">
      <formula>0</formula>
    </cfRule>
  </conditionalFormatting>
  <conditionalFormatting sqref="K20:N20">
    <cfRule type="cellIs" dxfId="1" priority="3" operator="lessThan">
      <formula>0</formula>
    </cfRule>
  </conditionalFormatting>
  <conditionalFormatting sqref="K21:L21 N21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6" sqref="H6"/>
    </sheetView>
  </sheetViews>
  <sheetFormatPr baseColWidth="10" defaultRowHeight="12.75"/>
  <sheetData>
    <row r="1" spans="1:10">
      <c r="A1" s="67" t="s">
        <v>507</v>
      </c>
      <c r="B1" s="67" t="s">
        <v>508</v>
      </c>
      <c r="C1" s="67" t="s">
        <v>509</v>
      </c>
      <c r="D1" s="67" t="s">
        <v>510</v>
      </c>
      <c r="E1" s="67" t="s">
        <v>511</v>
      </c>
      <c r="F1" s="67" t="s">
        <v>512</v>
      </c>
      <c r="G1" s="67" t="s">
        <v>513</v>
      </c>
      <c r="H1" s="67" t="s">
        <v>346</v>
      </c>
      <c r="I1" s="67" t="s">
        <v>514</v>
      </c>
      <c r="J1" s="67" t="s">
        <v>515</v>
      </c>
    </row>
    <row r="2" spans="1:10">
      <c r="A2" s="61" t="s">
        <v>493</v>
      </c>
      <c r="B2" s="62">
        <v>28256</v>
      </c>
      <c r="C2" s="62">
        <v>3982</v>
      </c>
      <c r="D2" s="62">
        <v>20134</v>
      </c>
      <c r="E2" s="62">
        <v>4027</v>
      </c>
      <c r="F2" s="62">
        <v>17537</v>
      </c>
      <c r="G2" s="62">
        <v>22038</v>
      </c>
      <c r="H2" s="62">
        <f>SUM(B2:G2)</f>
        <v>95974</v>
      </c>
      <c r="I2" s="62">
        <f>+B2+C2+D2+E2</f>
        <v>56399</v>
      </c>
      <c r="J2" s="62">
        <f>F2+G2</f>
        <v>39575</v>
      </c>
    </row>
    <row r="3" spans="1:10">
      <c r="A3" s="61" t="s">
        <v>494</v>
      </c>
      <c r="B3" s="62">
        <v>26304</v>
      </c>
      <c r="C3" s="62">
        <v>3612</v>
      </c>
      <c r="D3" s="62">
        <v>8159</v>
      </c>
      <c r="E3" s="62">
        <v>3839</v>
      </c>
      <c r="F3" s="62">
        <v>24092</v>
      </c>
      <c r="G3" s="62">
        <v>20045</v>
      </c>
      <c r="H3" s="62">
        <f>SUM(B3:G3)</f>
        <v>86051</v>
      </c>
      <c r="I3" s="62">
        <f>+B3+C3+D3+E3</f>
        <v>41914</v>
      </c>
      <c r="J3" s="62">
        <f>F3+G3</f>
        <v>44137</v>
      </c>
    </row>
    <row r="4" spans="1:10">
      <c r="A4" s="61" t="s">
        <v>495</v>
      </c>
      <c r="B4" s="62">
        <v>451</v>
      </c>
      <c r="C4" s="62">
        <v>453</v>
      </c>
      <c r="D4" s="62">
        <v>523</v>
      </c>
      <c r="E4" s="62">
        <v>293</v>
      </c>
      <c r="F4" s="62">
        <v>225</v>
      </c>
      <c r="G4" s="62">
        <v>81</v>
      </c>
      <c r="H4" s="62">
        <f>AVERAGE(B4,G4)</f>
        <v>266</v>
      </c>
      <c r="I4" s="62">
        <f>+AVERAGE(B4,E4)</f>
        <v>372</v>
      </c>
      <c r="J4" s="62">
        <f>AVERAGE(F4,G4)</f>
        <v>153</v>
      </c>
    </row>
    <row r="5" spans="1:10">
      <c r="A5" s="61" t="s">
        <v>496</v>
      </c>
      <c r="B5" s="62">
        <v>41370</v>
      </c>
      <c r="C5" s="62">
        <v>5821</v>
      </c>
      <c r="D5" s="62">
        <v>22892</v>
      </c>
      <c r="E5" s="62">
        <v>5223</v>
      </c>
      <c r="F5" s="62">
        <v>8431</v>
      </c>
      <c r="G5" s="62">
        <v>2688</v>
      </c>
      <c r="H5" s="62">
        <f>SUM(B5:G5)</f>
        <v>86425</v>
      </c>
      <c r="I5" s="62">
        <f t="shared" ref="I5:I11" si="0">+B5+C5+D5+E5</f>
        <v>75306</v>
      </c>
      <c r="J5" s="62">
        <f t="shared" ref="J5:J10" si="1">F5+G5</f>
        <v>11119</v>
      </c>
    </row>
    <row r="6" spans="1:10">
      <c r="A6" s="61" t="s">
        <v>497</v>
      </c>
      <c r="B6" s="62">
        <v>39715.199999999997</v>
      </c>
      <c r="C6" s="62">
        <v>5489.2029999999995</v>
      </c>
      <c r="D6" s="62">
        <v>22892</v>
      </c>
      <c r="E6" s="62">
        <v>4820.8290000000006</v>
      </c>
      <c r="F6" s="62">
        <v>8431</v>
      </c>
      <c r="G6" s="62">
        <v>2688</v>
      </c>
      <c r="H6" s="62">
        <v>84036.231999999989</v>
      </c>
      <c r="I6" s="62">
        <f t="shared" si="0"/>
        <v>72917.231999999989</v>
      </c>
      <c r="J6" s="62">
        <f t="shared" si="1"/>
        <v>11119</v>
      </c>
    </row>
    <row r="7" spans="1:10">
      <c r="A7" s="61" t="s">
        <v>498</v>
      </c>
      <c r="B7" s="62">
        <v>28197.791999999994</v>
      </c>
      <c r="C7" s="62">
        <v>3622.8739799999998</v>
      </c>
      <c r="D7" s="62">
        <v>16711.16</v>
      </c>
      <c r="E7" s="62">
        <v>4097.7046500000006</v>
      </c>
      <c r="F7" s="62">
        <v>8431</v>
      </c>
      <c r="G7" s="62">
        <v>2688</v>
      </c>
      <c r="H7" s="62">
        <f>SUM(B7:G7)</f>
        <v>63748.530629999994</v>
      </c>
      <c r="I7" s="63">
        <f t="shared" si="0"/>
        <v>52629.530629999994</v>
      </c>
      <c r="J7" s="62">
        <f t="shared" si="1"/>
        <v>11119</v>
      </c>
    </row>
    <row r="8" spans="1:10">
      <c r="A8" s="61" t="s">
        <v>499</v>
      </c>
      <c r="B8" s="62">
        <v>6354.4319999999998</v>
      </c>
      <c r="C8" s="62">
        <v>1207.6246599999999</v>
      </c>
      <c r="D8" s="62">
        <v>1831.3600000000001</v>
      </c>
      <c r="E8" s="62">
        <v>433.87461000000002</v>
      </c>
      <c r="F8" s="62"/>
      <c r="G8" s="62"/>
      <c r="H8" s="62">
        <v>9827.2912700000015</v>
      </c>
      <c r="I8" s="63">
        <f t="shared" si="0"/>
        <v>9827.2912700000015</v>
      </c>
      <c r="J8" s="62">
        <f t="shared" si="1"/>
        <v>0</v>
      </c>
    </row>
    <row r="9" spans="1:10">
      <c r="A9" s="61" t="s">
        <v>500</v>
      </c>
      <c r="B9" s="62">
        <f>+B11-B10</f>
        <v>1112.0256000000004</v>
      </c>
      <c r="C9" s="62">
        <f>+C11-C10</f>
        <v>49.402827000000002</v>
      </c>
      <c r="D9" s="62">
        <f>+D11-D10</f>
        <v>824.11200000000053</v>
      </c>
      <c r="E9" s="62">
        <f>+E11-E10</f>
        <v>38.566631999999998</v>
      </c>
      <c r="F9" s="62">
        <v>100</v>
      </c>
      <c r="G9" s="62"/>
      <c r="H9" s="62"/>
      <c r="I9" s="63">
        <f t="shared" si="0"/>
        <v>2024.1070590000008</v>
      </c>
      <c r="J9" s="62">
        <f t="shared" si="1"/>
        <v>100</v>
      </c>
    </row>
    <row r="10" spans="1:10">
      <c r="A10" s="61" t="s">
        <v>501</v>
      </c>
      <c r="B10" s="62">
        <v>4050.9503999999993</v>
      </c>
      <c r="C10" s="62">
        <v>609.30153299999995</v>
      </c>
      <c r="D10" s="62">
        <v>3525.3679999999999</v>
      </c>
      <c r="E10" s="62">
        <v>250.68310800000003</v>
      </c>
      <c r="F10" s="62">
        <v>168.62</v>
      </c>
      <c r="G10" s="62"/>
      <c r="H10" s="62">
        <v>8604.923041</v>
      </c>
      <c r="I10" s="63">
        <f t="shared" si="0"/>
        <v>8436.3030409999992</v>
      </c>
      <c r="J10" s="62">
        <f t="shared" si="1"/>
        <v>168.62</v>
      </c>
    </row>
    <row r="11" spans="1:10">
      <c r="A11" s="61" t="s">
        <v>502</v>
      </c>
      <c r="B11" s="62">
        <v>5162.9759999999997</v>
      </c>
      <c r="C11" s="62">
        <v>658.70435999999995</v>
      </c>
      <c r="D11" s="62">
        <v>4349.4800000000005</v>
      </c>
      <c r="E11" s="62">
        <v>289.24974000000003</v>
      </c>
      <c r="F11" s="62"/>
      <c r="G11" s="62"/>
      <c r="H11" s="62">
        <v>10460.410099999999</v>
      </c>
      <c r="I11" s="63">
        <f t="shared" si="0"/>
        <v>10460.410099999999</v>
      </c>
      <c r="J11" s="62"/>
    </row>
    <row r="12" spans="1:10">
      <c r="A12" s="61" t="s">
        <v>503</v>
      </c>
      <c r="B12" s="64">
        <f t="shared" ref="B12:G12" si="2">B3/B5</f>
        <v>0.6358230601885424</v>
      </c>
      <c r="C12" s="64">
        <f t="shared" si="2"/>
        <v>0.62051193952929051</v>
      </c>
      <c r="D12" s="64">
        <f t="shared" si="2"/>
        <v>0.35641272060108337</v>
      </c>
      <c r="E12" s="64">
        <f t="shared" si="2"/>
        <v>0.73501818878039438</v>
      </c>
      <c r="F12" s="64">
        <f t="shared" si="2"/>
        <v>2.857549519629937</v>
      </c>
      <c r="G12" s="64">
        <f t="shared" si="2"/>
        <v>7.4572172619047619</v>
      </c>
      <c r="H12" s="65">
        <f>H3/H6</f>
        <v>1.0239749921200656</v>
      </c>
      <c r="I12" s="65">
        <f>I3/I2</f>
        <v>0.74316920512775053</v>
      </c>
      <c r="J12" s="65">
        <f>J3/J2</f>
        <v>1.1152747946936197</v>
      </c>
    </row>
    <row r="13" spans="1:10">
      <c r="A13" s="66" t="s">
        <v>504</v>
      </c>
      <c r="B13" s="17">
        <f t="shared" ref="B13:J13" si="3">B7/B6</f>
        <v>0.70999999999999985</v>
      </c>
      <c r="C13" s="17">
        <f t="shared" si="3"/>
        <v>0.66</v>
      </c>
      <c r="D13" s="17">
        <f t="shared" si="3"/>
        <v>0.73</v>
      </c>
      <c r="E13" s="17">
        <f t="shared" si="3"/>
        <v>0.85</v>
      </c>
      <c r="F13" s="17">
        <f t="shared" si="3"/>
        <v>1</v>
      </c>
      <c r="G13" s="17">
        <f t="shared" si="3"/>
        <v>1</v>
      </c>
      <c r="H13" s="17">
        <f t="shared" si="3"/>
        <v>0.75858387641654379</v>
      </c>
      <c r="I13" s="17">
        <f t="shared" si="3"/>
        <v>0.72177082407626225</v>
      </c>
      <c r="J13" s="17">
        <f t="shared" si="3"/>
        <v>1</v>
      </c>
    </row>
    <row r="14" spans="1:10">
      <c r="A14" s="66" t="s">
        <v>505</v>
      </c>
      <c r="B14" s="17">
        <f>B8/B6</f>
        <v>0.16</v>
      </c>
      <c r="C14" s="17">
        <f t="shared" ref="C14:J14" si="4">C8/C6</f>
        <v>0.22</v>
      </c>
      <c r="D14" s="17">
        <f t="shared" si="4"/>
        <v>0.08</v>
      </c>
      <c r="E14" s="17">
        <f t="shared" si="4"/>
        <v>0.09</v>
      </c>
      <c r="F14" s="17">
        <f t="shared" si="4"/>
        <v>0</v>
      </c>
      <c r="G14" s="17">
        <f t="shared" si="4"/>
        <v>0</v>
      </c>
      <c r="H14" s="17">
        <f t="shared" si="4"/>
        <v>0.11694112213408143</v>
      </c>
      <c r="I14" s="17">
        <f t="shared" si="4"/>
        <v>0.1347732353581387</v>
      </c>
      <c r="J14" s="17">
        <f t="shared" si="4"/>
        <v>0</v>
      </c>
    </row>
    <row r="15" spans="1:10">
      <c r="A15" s="66" t="s">
        <v>506</v>
      </c>
      <c r="B15" s="17">
        <f>B11/B6</f>
        <v>0.13</v>
      </c>
      <c r="C15" s="17">
        <f t="shared" ref="C15:J15" si="5">C11/C6</f>
        <v>0.12</v>
      </c>
      <c r="D15" s="17">
        <f t="shared" si="5"/>
        <v>0.19000000000000003</v>
      </c>
      <c r="E15" s="17">
        <f t="shared" si="5"/>
        <v>0.06</v>
      </c>
      <c r="F15" s="17">
        <f t="shared" si="5"/>
        <v>0</v>
      </c>
      <c r="G15" s="17">
        <f t="shared" si="5"/>
        <v>0</v>
      </c>
      <c r="H15" s="17">
        <f t="shared" si="5"/>
        <v>0.12447500144937484</v>
      </c>
      <c r="I15" s="17">
        <f t="shared" si="5"/>
        <v>0.1434559405655991</v>
      </c>
      <c r="J15" s="17">
        <f t="shared" si="5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opLeftCell="D1" workbookViewId="0">
      <selection activeCell="H15" sqref="H15"/>
    </sheetView>
  </sheetViews>
  <sheetFormatPr baseColWidth="10" defaultRowHeight="12.75"/>
  <sheetData>
    <row r="1" spans="1:26">
      <c r="A1" t="s">
        <v>59</v>
      </c>
      <c r="B1" t="s">
        <v>321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370</v>
      </c>
      <c r="H1" s="1" t="s">
        <v>7</v>
      </c>
      <c r="I1" s="1" t="s">
        <v>309</v>
      </c>
      <c r="J1" s="1" t="s">
        <v>310</v>
      </c>
      <c r="K1" s="1" t="s">
        <v>311</v>
      </c>
      <c r="L1" s="1" t="s">
        <v>312</v>
      </c>
      <c r="M1" s="1" t="s">
        <v>313</v>
      </c>
      <c r="N1" s="1" t="s">
        <v>314</v>
      </c>
      <c r="O1" s="1" t="s">
        <v>315</v>
      </c>
      <c r="P1" s="1" t="s">
        <v>316</v>
      </c>
      <c r="Q1" s="1" t="s">
        <v>317</v>
      </c>
      <c r="R1" s="1" t="s">
        <v>318</v>
      </c>
      <c r="S1" s="1" t="s">
        <v>319</v>
      </c>
      <c r="T1" s="1" t="s">
        <v>320</v>
      </c>
      <c r="U1" s="1" t="s">
        <v>2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</row>
    <row r="2" spans="1:26">
      <c r="A2" t="s">
        <v>8</v>
      </c>
      <c r="B2" s="2" t="s">
        <v>9</v>
      </c>
      <c r="C2" s="2">
        <v>3977</v>
      </c>
      <c r="D2" s="2">
        <v>551</v>
      </c>
      <c r="E2" s="2">
        <v>520</v>
      </c>
      <c r="F2" s="2">
        <v>3028</v>
      </c>
      <c r="G2" s="2">
        <v>1406</v>
      </c>
      <c r="H2" s="2">
        <v>9482</v>
      </c>
      <c r="I2" s="2">
        <f t="shared" ref="I2:I14" si="0">+C2-O2</f>
        <v>3184</v>
      </c>
      <c r="J2" s="2">
        <f t="shared" ref="J2:J14" si="1">+D2-P2</f>
        <v>293</v>
      </c>
      <c r="K2" s="2">
        <f t="shared" ref="K2:K14" si="2">+E2-Q2</f>
        <v>323</v>
      </c>
      <c r="L2" s="2">
        <f t="shared" ref="L2:L14" si="3">+F2-R2</f>
        <v>2564</v>
      </c>
      <c r="M2" s="2">
        <f t="shared" ref="M2:M14" si="4">+G2-S2</f>
        <v>538</v>
      </c>
      <c r="N2" s="2">
        <f t="shared" ref="N2:N14" si="5">+H2-T2</f>
        <v>6902</v>
      </c>
      <c r="O2" s="2">
        <v>793</v>
      </c>
      <c r="P2" s="2">
        <v>258</v>
      </c>
      <c r="Q2" s="2">
        <v>197</v>
      </c>
      <c r="R2" s="2">
        <v>464</v>
      </c>
      <c r="S2" s="2">
        <v>868</v>
      </c>
      <c r="T2" s="2">
        <v>2580</v>
      </c>
      <c r="U2" s="5">
        <v>0.2</v>
      </c>
      <c r="V2" s="5">
        <v>0.47</v>
      </c>
      <c r="W2" s="5">
        <v>0.38</v>
      </c>
      <c r="X2" s="5">
        <v>0.15</v>
      </c>
      <c r="Y2" s="5">
        <v>0.62</v>
      </c>
      <c r="Z2" s="5">
        <v>0.27</v>
      </c>
    </row>
    <row r="3" spans="1:26">
      <c r="A3" t="s">
        <v>10</v>
      </c>
      <c r="B3" s="2" t="s">
        <v>11</v>
      </c>
      <c r="C3" s="2">
        <v>2081</v>
      </c>
      <c r="D3" s="2">
        <v>245</v>
      </c>
      <c r="E3" s="2">
        <v>376</v>
      </c>
      <c r="F3" s="2">
        <v>962</v>
      </c>
      <c r="G3" s="2">
        <v>708</v>
      </c>
      <c r="H3" s="2">
        <v>4372</v>
      </c>
      <c r="I3" s="2">
        <f t="shared" si="0"/>
        <v>1507</v>
      </c>
      <c r="J3" s="2">
        <f t="shared" si="1"/>
        <v>148</v>
      </c>
      <c r="K3" s="2">
        <f t="shared" si="2"/>
        <v>211</v>
      </c>
      <c r="L3" s="2">
        <f t="shared" si="3"/>
        <v>650</v>
      </c>
      <c r="M3" s="2">
        <f t="shared" si="4"/>
        <v>46</v>
      </c>
      <c r="N3" s="2">
        <f t="shared" si="5"/>
        <v>2562</v>
      </c>
      <c r="O3" s="2">
        <v>574</v>
      </c>
      <c r="P3" s="2">
        <v>97</v>
      </c>
      <c r="Q3" s="2">
        <v>165</v>
      </c>
      <c r="R3" s="2">
        <v>312</v>
      </c>
      <c r="S3" s="2">
        <v>662</v>
      </c>
      <c r="T3" s="2">
        <v>1810</v>
      </c>
      <c r="U3" s="5">
        <v>0.28000000000000003</v>
      </c>
      <c r="V3" s="5">
        <v>0.4</v>
      </c>
      <c r="W3" s="5">
        <v>0.44</v>
      </c>
      <c r="X3" s="5">
        <v>0.32</v>
      </c>
      <c r="Y3" s="5">
        <v>0.94</v>
      </c>
      <c r="Z3" s="5">
        <v>0.41</v>
      </c>
    </row>
    <row r="4" spans="1:26">
      <c r="A4" t="s">
        <v>12</v>
      </c>
      <c r="B4" s="2" t="s">
        <v>13</v>
      </c>
      <c r="C4" s="2">
        <v>1619</v>
      </c>
      <c r="D4" s="2">
        <v>244</v>
      </c>
      <c r="E4" s="2">
        <v>365</v>
      </c>
      <c r="F4" s="2">
        <v>693</v>
      </c>
      <c r="G4" s="2">
        <v>704</v>
      </c>
      <c r="H4" s="2">
        <v>3625</v>
      </c>
      <c r="I4" s="2">
        <f t="shared" si="0"/>
        <v>1165</v>
      </c>
      <c r="J4" s="2">
        <f t="shared" si="1"/>
        <v>174</v>
      </c>
      <c r="K4" s="2">
        <f t="shared" si="2"/>
        <v>272</v>
      </c>
      <c r="L4" s="2">
        <f t="shared" si="3"/>
        <v>556</v>
      </c>
      <c r="M4" s="2">
        <f t="shared" si="4"/>
        <v>191</v>
      </c>
      <c r="N4" s="2">
        <f t="shared" si="5"/>
        <v>2358</v>
      </c>
      <c r="O4" s="2">
        <v>454</v>
      </c>
      <c r="P4" s="2">
        <v>70</v>
      </c>
      <c r="Q4" s="2">
        <v>93</v>
      </c>
      <c r="R4" s="2">
        <v>137</v>
      </c>
      <c r="S4" s="2">
        <v>513</v>
      </c>
      <c r="T4" s="2">
        <v>1267</v>
      </c>
      <c r="U4" s="5">
        <v>0.28000000000000003</v>
      </c>
      <c r="V4" s="5">
        <v>0.28999999999999998</v>
      </c>
      <c r="W4" s="5">
        <v>0.25</v>
      </c>
      <c r="X4" s="5">
        <v>0.2</v>
      </c>
      <c r="Y4" s="5">
        <v>0.73</v>
      </c>
      <c r="Z4" s="5">
        <v>0.35</v>
      </c>
    </row>
    <row r="5" spans="1:26">
      <c r="A5" t="s">
        <v>14</v>
      </c>
      <c r="B5" s="2" t="s">
        <v>15</v>
      </c>
      <c r="C5" s="2">
        <v>1369</v>
      </c>
      <c r="D5" s="2">
        <v>212</v>
      </c>
      <c r="E5" s="2">
        <v>207</v>
      </c>
      <c r="F5" s="2">
        <v>224</v>
      </c>
      <c r="G5" s="2">
        <v>854</v>
      </c>
      <c r="H5" s="2">
        <v>2866</v>
      </c>
      <c r="I5" s="2">
        <f t="shared" si="0"/>
        <v>943</v>
      </c>
      <c r="J5" s="2">
        <f t="shared" si="1"/>
        <v>136</v>
      </c>
      <c r="K5" s="2">
        <f t="shared" si="2"/>
        <v>35</v>
      </c>
      <c r="L5" s="2">
        <f t="shared" si="3"/>
        <v>109</v>
      </c>
      <c r="M5" s="2">
        <f t="shared" si="4"/>
        <v>75</v>
      </c>
      <c r="N5" s="2">
        <f t="shared" si="5"/>
        <v>1298</v>
      </c>
      <c r="O5" s="2">
        <v>426</v>
      </c>
      <c r="P5" s="2">
        <v>76</v>
      </c>
      <c r="Q5" s="2">
        <v>172</v>
      </c>
      <c r="R5" s="2">
        <v>115</v>
      </c>
      <c r="S5" s="2">
        <v>779</v>
      </c>
      <c r="T5" s="2">
        <v>1568</v>
      </c>
      <c r="U5" s="5">
        <v>0.31</v>
      </c>
      <c r="V5" s="5">
        <v>0.36</v>
      </c>
      <c r="W5" s="5">
        <v>0.83</v>
      </c>
      <c r="X5" s="5">
        <v>0.51</v>
      </c>
      <c r="Y5" s="5">
        <v>0.91</v>
      </c>
      <c r="Z5" s="5">
        <v>0.55000000000000004</v>
      </c>
    </row>
    <row r="6" spans="1:26">
      <c r="A6" t="s">
        <v>16</v>
      </c>
      <c r="B6" s="2" t="s">
        <v>17</v>
      </c>
      <c r="C6" s="2">
        <v>3737</v>
      </c>
      <c r="D6" s="2">
        <v>658</v>
      </c>
      <c r="E6" s="2">
        <v>600</v>
      </c>
      <c r="F6" s="2">
        <v>5911</v>
      </c>
      <c r="G6" s="2">
        <v>1315</v>
      </c>
      <c r="H6" s="2">
        <v>12221</v>
      </c>
      <c r="I6" s="2">
        <f t="shared" si="0"/>
        <v>3221</v>
      </c>
      <c r="J6" s="2">
        <f t="shared" si="1"/>
        <v>423</v>
      </c>
      <c r="K6" s="2">
        <f t="shared" si="2"/>
        <v>300</v>
      </c>
      <c r="L6" s="2">
        <f t="shared" si="3"/>
        <v>5165</v>
      </c>
      <c r="M6" s="2">
        <f t="shared" si="4"/>
        <v>292</v>
      </c>
      <c r="N6" s="2">
        <f t="shared" si="5"/>
        <v>9401</v>
      </c>
      <c r="O6" s="2">
        <v>516</v>
      </c>
      <c r="P6" s="2">
        <v>235</v>
      </c>
      <c r="Q6" s="2">
        <v>300</v>
      </c>
      <c r="R6" s="2">
        <v>746</v>
      </c>
      <c r="S6" s="2">
        <v>1023</v>
      </c>
      <c r="T6" s="2">
        <v>2820</v>
      </c>
      <c r="U6" s="5">
        <v>0.14000000000000001</v>
      </c>
      <c r="V6" s="5">
        <v>0.36</v>
      </c>
      <c r="W6" s="5">
        <v>0.5</v>
      </c>
      <c r="X6" s="5">
        <v>0.13</v>
      </c>
      <c r="Y6" s="5">
        <v>0.78</v>
      </c>
      <c r="Z6" s="5">
        <v>0.23</v>
      </c>
    </row>
    <row r="7" spans="1:26">
      <c r="A7" t="s">
        <v>18</v>
      </c>
      <c r="B7" s="2" t="s">
        <v>19</v>
      </c>
      <c r="C7" s="2">
        <v>1790</v>
      </c>
      <c r="D7" s="2">
        <v>489</v>
      </c>
      <c r="E7" s="2">
        <v>201</v>
      </c>
      <c r="F7" s="2">
        <v>887</v>
      </c>
      <c r="G7" s="2">
        <v>1097</v>
      </c>
      <c r="H7" s="2">
        <v>4464</v>
      </c>
      <c r="I7" s="2">
        <f t="shared" si="0"/>
        <v>1353</v>
      </c>
      <c r="J7" s="2">
        <f t="shared" si="1"/>
        <v>270</v>
      </c>
      <c r="K7" s="2">
        <f t="shared" si="2"/>
        <v>84</v>
      </c>
      <c r="L7" s="2">
        <f t="shared" si="3"/>
        <v>587</v>
      </c>
      <c r="M7" s="2">
        <f t="shared" si="4"/>
        <v>415</v>
      </c>
      <c r="N7" s="2">
        <f t="shared" si="5"/>
        <v>2709</v>
      </c>
      <c r="O7" s="2">
        <v>437</v>
      </c>
      <c r="P7" s="2">
        <v>219</v>
      </c>
      <c r="Q7" s="2">
        <v>117</v>
      </c>
      <c r="R7" s="2">
        <v>300</v>
      </c>
      <c r="S7" s="2">
        <v>682</v>
      </c>
      <c r="T7" s="2">
        <v>1755</v>
      </c>
      <c r="U7" s="5">
        <v>0.24</v>
      </c>
      <c r="V7" s="5">
        <v>0.45</v>
      </c>
      <c r="W7" s="5">
        <v>0.57999999999999996</v>
      </c>
      <c r="X7" s="5">
        <v>0.34</v>
      </c>
      <c r="Y7" s="5">
        <v>0.62</v>
      </c>
      <c r="Z7" s="5">
        <v>0.39</v>
      </c>
    </row>
    <row r="8" spans="1:26">
      <c r="A8" t="s">
        <v>20</v>
      </c>
      <c r="B8" s="2" t="s">
        <v>21</v>
      </c>
      <c r="C8" s="2">
        <v>3386</v>
      </c>
      <c r="D8" s="2">
        <v>187</v>
      </c>
      <c r="E8" s="2">
        <v>329</v>
      </c>
      <c r="F8" s="2">
        <v>4528</v>
      </c>
      <c r="G8" s="2">
        <v>5855</v>
      </c>
      <c r="H8" s="2">
        <v>14285</v>
      </c>
      <c r="I8" s="2">
        <f t="shared" si="0"/>
        <v>1935</v>
      </c>
      <c r="J8" s="2">
        <f t="shared" si="1"/>
        <v>125</v>
      </c>
      <c r="K8" s="2">
        <f t="shared" si="2"/>
        <v>16</v>
      </c>
      <c r="L8" s="2">
        <f t="shared" si="3"/>
        <v>3670</v>
      </c>
      <c r="M8" s="2">
        <f t="shared" si="4"/>
        <v>610</v>
      </c>
      <c r="N8" s="2">
        <f t="shared" si="5"/>
        <v>6356</v>
      </c>
      <c r="O8" s="2">
        <v>1451</v>
      </c>
      <c r="P8" s="2">
        <v>62</v>
      </c>
      <c r="Q8" s="2">
        <v>313</v>
      </c>
      <c r="R8" s="2">
        <v>858</v>
      </c>
      <c r="S8" s="2">
        <v>5245</v>
      </c>
      <c r="T8" s="2">
        <v>7929</v>
      </c>
      <c r="U8" s="5">
        <v>0.43</v>
      </c>
      <c r="V8" s="5">
        <v>0.33</v>
      </c>
      <c r="W8" s="5">
        <v>0.95</v>
      </c>
      <c r="X8" s="5">
        <v>0.19</v>
      </c>
      <c r="Y8" s="5">
        <v>0.9</v>
      </c>
      <c r="Z8" s="5">
        <v>0.56000000000000005</v>
      </c>
    </row>
    <row r="9" spans="1:26">
      <c r="A9" t="s">
        <v>22</v>
      </c>
      <c r="B9" s="2" t="s">
        <v>23</v>
      </c>
      <c r="C9" s="2">
        <v>1501</v>
      </c>
      <c r="D9" s="2">
        <v>473</v>
      </c>
      <c r="E9" s="2">
        <v>261</v>
      </c>
      <c r="F9" s="2">
        <v>311</v>
      </c>
      <c r="G9" s="2">
        <v>1008</v>
      </c>
      <c r="H9" s="2">
        <v>3554</v>
      </c>
      <c r="I9" s="2">
        <f t="shared" si="0"/>
        <v>1012</v>
      </c>
      <c r="J9" s="2">
        <f t="shared" si="1"/>
        <v>282</v>
      </c>
      <c r="K9" s="2">
        <f t="shared" si="2"/>
        <v>69</v>
      </c>
      <c r="L9" s="2">
        <f t="shared" si="3"/>
        <v>228</v>
      </c>
      <c r="M9" s="2">
        <f t="shared" si="4"/>
        <v>43</v>
      </c>
      <c r="N9" s="2">
        <f t="shared" si="5"/>
        <v>1634</v>
      </c>
      <c r="O9" s="2">
        <v>489</v>
      </c>
      <c r="P9" s="2">
        <v>191</v>
      </c>
      <c r="Q9" s="2">
        <v>192</v>
      </c>
      <c r="R9" s="2">
        <v>83</v>
      </c>
      <c r="S9" s="2">
        <v>965</v>
      </c>
      <c r="T9" s="2">
        <v>1920</v>
      </c>
      <c r="U9" s="5">
        <v>0.33</v>
      </c>
      <c r="V9" s="5">
        <v>0.4</v>
      </c>
      <c r="W9" s="5">
        <v>0.74</v>
      </c>
      <c r="X9" s="5">
        <v>0.27</v>
      </c>
      <c r="Y9" s="5">
        <v>0.96</v>
      </c>
      <c r="Z9" s="5">
        <v>0.54</v>
      </c>
    </row>
    <row r="10" spans="1:26">
      <c r="A10" t="s">
        <v>24</v>
      </c>
      <c r="B10" s="2" t="s">
        <v>25</v>
      </c>
      <c r="C10" s="2">
        <v>2856</v>
      </c>
      <c r="D10" s="2">
        <v>195</v>
      </c>
      <c r="E10" s="2">
        <v>551</v>
      </c>
      <c r="F10" s="2">
        <v>984</v>
      </c>
      <c r="G10" s="2">
        <v>1556</v>
      </c>
      <c r="H10" s="2">
        <v>6142</v>
      </c>
      <c r="I10" s="2">
        <f t="shared" si="0"/>
        <v>2145</v>
      </c>
      <c r="J10" s="2">
        <f t="shared" si="1"/>
        <v>81</v>
      </c>
      <c r="K10" s="2">
        <f t="shared" si="2"/>
        <v>182</v>
      </c>
      <c r="L10" s="2">
        <f t="shared" si="3"/>
        <v>723</v>
      </c>
      <c r="M10" s="2">
        <f t="shared" si="4"/>
        <v>525</v>
      </c>
      <c r="N10" s="2">
        <f t="shared" si="5"/>
        <v>3656</v>
      </c>
      <c r="O10" s="2">
        <v>711</v>
      </c>
      <c r="P10" s="2">
        <v>114</v>
      </c>
      <c r="Q10" s="2">
        <v>369</v>
      </c>
      <c r="R10" s="2">
        <v>261</v>
      </c>
      <c r="S10" s="2">
        <v>1031</v>
      </c>
      <c r="T10" s="2">
        <v>2486</v>
      </c>
      <c r="U10" s="5">
        <v>0.25</v>
      </c>
      <c r="V10" s="5">
        <v>0.57999999999999996</v>
      </c>
      <c r="W10" s="5">
        <v>0.67</v>
      </c>
      <c r="X10" s="5">
        <v>0.27</v>
      </c>
      <c r="Y10" s="5">
        <v>0.66</v>
      </c>
      <c r="Z10" s="5">
        <v>0.4</v>
      </c>
    </row>
    <row r="11" spans="1:26">
      <c r="A11" t="s">
        <v>26</v>
      </c>
      <c r="B11" s="2" t="s">
        <v>27</v>
      </c>
      <c r="C11" s="2">
        <v>2894</v>
      </c>
      <c r="D11" s="2">
        <v>59</v>
      </c>
      <c r="E11" s="2">
        <v>415</v>
      </c>
      <c r="F11" s="2">
        <v>673</v>
      </c>
      <c r="G11" s="2">
        <v>1471</v>
      </c>
      <c r="H11" s="2">
        <v>5512</v>
      </c>
      <c r="I11" s="2">
        <f t="shared" si="0"/>
        <v>2241</v>
      </c>
      <c r="J11" s="2">
        <f t="shared" si="1"/>
        <v>57</v>
      </c>
      <c r="K11" s="2">
        <f t="shared" si="2"/>
        <v>264</v>
      </c>
      <c r="L11" s="2">
        <f t="shared" si="3"/>
        <v>575</v>
      </c>
      <c r="M11" s="2">
        <f t="shared" si="4"/>
        <v>480</v>
      </c>
      <c r="N11" s="2">
        <f t="shared" si="5"/>
        <v>3617</v>
      </c>
      <c r="O11" s="2">
        <v>653</v>
      </c>
      <c r="P11" s="2">
        <v>2</v>
      </c>
      <c r="Q11" s="2">
        <v>151</v>
      </c>
      <c r="R11" s="2">
        <v>98</v>
      </c>
      <c r="S11" s="2">
        <v>991</v>
      </c>
      <c r="T11" s="2">
        <v>1895</v>
      </c>
      <c r="U11" s="5">
        <v>0.23</v>
      </c>
      <c r="V11" s="5">
        <v>0.03</v>
      </c>
      <c r="W11" s="5">
        <v>0.36</v>
      </c>
      <c r="X11" s="5">
        <v>0.15</v>
      </c>
      <c r="Y11" s="5">
        <v>0.67</v>
      </c>
      <c r="Z11" s="5">
        <v>0.34</v>
      </c>
    </row>
    <row r="12" spans="1:26">
      <c r="A12" t="s">
        <v>28</v>
      </c>
      <c r="B12" s="2" t="s">
        <v>29</v>
      </c>
      <c r="C12" s="2">
        <v>1281</v>
      </c>
      <c r="D12" s="2">
        <v>295</v>
      </c>
      <c r="E12" s="2">
        <v>63</v>
      </c>
      <c r="F12" s="2">
        <v>705</v>
      </c>
      <c r="G12" s="2">
        <v>833</v>
      </c>
      <c r="H12" s="2">
        <v>3177</v>
      </c>
      <c r="I12" s="2">
        <f t="shared" si="0"/>
        <v>898</v>
      </c>
      <c r="J12" s="2">
        <f t="shared" si="1"/>
        <v>255</v>
      </c>
      <c r="K12" s="2">
        <f t="shared" si="2"/>
        <v>28</v>
      </c>
      <c r="L12" s="2">
        <f t="shared" si="3"/>
        <v>482</v>
      </c>
      <c r="M12" s="2">
        <f t="shared" si="4"/>
        <v>54</v>
      </c>
      <c r="N12" s="2">
        <f t="shared" si="5"/>
        <v>1717</v>
      </c>
      <c r="O12" s="2">
        <v>383</v>
      </c>
      <c r="P12" s="2">
        <v>40</v>
      </c>
      <c r="Q12" s="2">
        <v>35</v>
      </c>
      <c r="R12" s="2">
        <v>223</v>
      </c>
      <c r="S12" s="2">
        <v>779</v>
      </c>
      <c r="T12" s="2">
        <v>1460</v>
      </c>
      <c r="U12" s="5">
        <v>0.3</v>
      </c>
      <c r="V12" s="5">
        <v>0.14000000000000001</v>
      </c>
      <c r="W12" s="5">
        <v>0.56000000000000005</v>
      </c>
      <c r="X12" s="5">
        <v>0.32</v>
      </c>
      <c r="Y12" s="5">
        <v>0.94</v>
      </c>
      <c r="Z12" s="5">
        <v>0.46</v>
      </c>
    </row>
    <row r="13" spans="1:26">
      <c r="A13" t="s">
        <v>30</v>
      </c>
      <c r="B13" s="2" t="s">
        <v>31</v>
      </c>
      <c r="C13" s="2">
        <v>1765</v>
      </c>
      <c r="D13" s="2">
        <v>374</v>
      </c>
      <c r="E13" s="2">
        <v>139</v>
      </c>
      <c r="F13" s="2">
        <v>1228</v>
      </c>
      <c r="G13" s="2">
        <v>730</v>
      </c>
      <c r="H13" s="2">
        <v>4236</v>
      </c>
      <c r="I13" s="2">
        <f t="shared" si="0"/>
        <v>1493</v>
      </c>
      <c r="J13" s="2">
        <f t="shared" si="1"/>
        <v>221</v>
      </c>
      <c r="K13" s="2">
        <f t="shared" si="2"/>
        <v>49</v>
      </c>
      <c r="L13" s="2">
        <f t="shared" si="3"/>
        <v>1161</v>
      </c>
      <c r="M13" s="2">
        <f t="shared" si="4"/>
        <v>124</v>
      </c>
      <c r="N13" s="2">
        <f t="shared" si="5"/>
        <v>3048</v>
      </c>
      <c r="O13" s="2">
        <v>272</v>
      </c>
      <c r="P13" s="2">
        <v>153</v>
      </c>
      <c r="Q13" s="2">
        <v>90</v>
      </c>
      <c r="R13" s="2">
        <v>67</v>
      </c>
      <c r="S13" s="2">
        <v>606</v>
      </c>
      <c r="T13" s="2">
        <v>1188</v>
      </c>
      <c r="U13" s="5">
        <v>0.15</v>
      </c>
      <c r="V13" s="5">
        <v>0.41</v>
      </c>
      <c r="W13" s="5">
        <v>0.65</v>
      </c>
      <c r="X13" s="5">
        <v>0.05</v>
      </c>
      <c r="Y13" s="5">
        <v>0.83</v>
      </c>
      <c r="Z13" s="5">
        <v>0.28000000000000003</v>
      </c>
    </row>
    <row r="14" spans="1:26">
      <c r="B14" s="1" t="s">
        <v>32</v>
      </c>
      <c r="C14" s="1">
        <f>SUM(C2:C13)</f>
        <v>28256</v>
      </c>
      <c r="D14" s="1">
        <f t="shared" ref="D14:H14" si="6">SUM(D2:D13)</f>
        <v>3982</v>
      </c>
      <c r="E14" s="1">
        <f t="shared" si="6"/>
        <v>4027</v>
      </c>
      <c r="F14" s="1">
        <f t="shared" si="6"/>
        <v>20134</v>
      </c>
      <c r="G14" s="1">
        <f t="shared" si="6"/>
        <v>17537</v>
      </c>
      <c r="H14" s="1">
        <f t="shared" si="6"/>
        <v>73936</v>
      </c>
      <c r="I14" s="2">
        <f t="shared" si="0"/>
        <v>21097</v>
      </c>
      <c r="J14" s="2">
        <f t="shared" si="1"/>
        <v>2465</v>
      </c>
      <c r="K14" s="2">
        <f t="shared" si="2"/>
        <v>1833</v>
      </c>
      <c r="L14" s="2">
        <f t="shared" si="3"/>
        <v>16470</v>
      </c>
      <c r="M14" s="2">
        <f t="shared" si="4"/>
        <v>3393</v>
      </c>
      <c r="N14" s="2">
        <f t="shared" si="5"/>
        <v>45258</v>
      </c>
      <c r="O14" s="1">
        <v>7159</v>
      </c>
      <c r="P14" s="1">
        <v>1517</v>
      </c>
      <c r="Q14" s="1">
        <v>2194</v>
      </c>
      <c r="R14" s="1">
        <v>3664</v>
      </c>
      <c r="S14" s="1">
        <v>14144</v>
      </c>
      <c r="T14" s="1">
        <v>28678</v>
      </c>
      <c r="U14" s="3">
        <v>0.25</v>
      </c>
      <c r="V14" s="3">
        <v>0.38</v>
      </c>
      <c r="W14" s="3">
        <v>0.54</v>
      </c>
      <c r="X14" s="3">
        <v>0.18</v>
      </c>
      <c r="Y14" s="3">
        <v>0.81</v>
      </c>
      <c r="Z14" s="3">
        <v>0.39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B7" workbookViewId="0">
      <selection activeCell="B4" sqref="B4"/>
    </sheetView>
  </sheetViews>
  <sheetFormatPr baseColWidth="10" defaultRowHeight="12.75"/>
  <cols>
    <col min="1" max="1" width="0" hidden="1" customWidth="1"/>
  </cols>
  <sheetData>
    <row r="1" spans="1:20">
      <c r="A1" t="s">
        <v>307</v>
      </c>
      <c r="B1" t="s">
        <v>308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309</v>
      </c>
      <c r="J1" s="1" t="s">
        <v>310</v>
      </c>
      <c r="K1" s="1" t="s">
        <v>311</v>
      </c>
      <c r="L1" s="1" t="s">
        <v>312</v>
      </c>
      <c r="M1" s="1" t="s">
        <v>313</v>
      </c>
      <c r="N1" s="1" t="s">
        <v>314</v>
      </c>
      <c r="O1" s="1" t="s">
        <v>315</v>
      </c>
      <c r="P1" s="1" t="s">
        <v>316</v>
      </c>
      <c r="Q1" s="1" t="s">
        <v>317</v>
      </c>
      <c r="R1" s="1" t="s">
        <v>318</v>
      </c>
      <c r="S1" s="1" t="s">
        <v>319</v>
      </c>
      <c r="T1" s="1" t="s">
        <v>320</v>
      </c>
    </row>
    <row r="2" spans="1:20">
      <c r="A2" t="s">
        <v>67</v>
      </c>
      <c r="B2" s="2" t="s">
        <v>516</v>
      </c>
      <c r="C2" s="2">
        <v>2504</v>
      </c>
      <c r="D2" s="2">
        <v>666</v>
      </c>
      <c r="E2" s="2">
        <v>556</v>
      </c>
      <c r="F2" s="2">
        <v>947</v>
      </c>
      <c r="G2" s="2">
        <v>6293</v>
      </c>
      <c r="H2" s="2">
        <v>10966</v>
      </c>
      <c r="I2" s="2">
        <f t="shared" ref="I2:I16" si="0">+C2-O2</f>
        <v>964</v>
      </c>
      <c r="J2" s="2">
        <f t="shared" ref="J2:J16" si="1">+D2-P2</f>
        <v>170</v>
      </c>
      <c r="K2" s="2">
        <f t="shared" ref="K2:K16" si="2">+E2-Q2</f>
        <v>77</v>
      </c>
      <c r="L2" s="2">
        <f t="shared" ref="L2:L16" si="3">+F2-R2</f>
        <v>480</v>
      </c>
      <c r="M2" s="2">
        <f t="shared" ref="M2:M16" si="4">+G2-S2</f>
        <v>395</v>
      </c>
      <c r="N2" s="2">
        <f t="shared" ref="N2:N16" si="5">+H2-T2</f>
        <v>2086</v>
      </c>
      <c r="O2" s="2">
        <v>1540</v>
      </c>
      <c r="P2" s="2">
        <v>496</v>
      </c>
      <c r="Q2" s="2">
        <v>479</v>
      </c>
      <c r="R2" s="2">
        <v>467</v>
      </c>
      <c r="S2" s="2">
        <v>5898</v>
      </c>
      <c r="T2" s="2">
        <v>8880</v>
      </c>
    </row>
    <row r="3" spans="1:20">
      <c r="A3" t="s">
        <v>69</v>
      </c>
      <c r="B3" s="2" t="s">
        <v>517</v>
      </c>
      <c r="C3" s="2">
        <v>2701</v>
      </c>
      <c r="D3" s="2">
        <v>237</v>
      </c>
      <c r="E3" s="2">
        <v>351</v>
      </c>
      <c r="F3" s="2">
        <v>2220</v>
      </c>
      <c r="G3" s="2">
        <v>314</v>
      </c>
      <c r="H3" s="2">
        <v>5823</v>
      </c>
      <c r="I3" s="2">
        <f t="shared" si="0"/>
        <v>2539</v>
      </c>
      <c r="J3" s="2">
        <f t="shared" si="1"/>
        <v>203</v>
      </c>
      <c r="K3" s="2">
        <f t="shared" si="2"/>
        <v>293</v>
      </c>
      <c r="L3" s="2">
        <f t="shared" si="3"/>
        <v>2018</v>
      </c>
      <c r="M3" s="2">
        <f t="shared" si="4"/>
        <v>238</v>
      </c>
      <c r="N3" s="2">
        <f t="shared" si="5"/>
        <v>5291</v>
      </c>
      <c r="O3" s="2">
        <v>162</v>
      </c>
      <c r="P3" s="2">
        <v>34</v>
      </c>
      <c r="Q3" s="2">
        <v>58</v>
      </c>
      <c r="R3" s="2">
        <v>202</v>
      </c>
      <c r="S3" s="2">
        <v>76</v>
      </c>
      <c r="T3" s="2">
        <v>532</v>
      </c>
    </row>
    <row r="4" spans="1:20">
      <c r="A4" t="s">
        <v>75</v>
      </c>
      <c r="B4" s="2" t="s">
        <v>530</v>
      </c>
      <c r="C4" s="2">
        <v>2651</v>
      </c>
      <c r="D4" s="2">
        <v>260</v>
      </c>
      <c r="E4" s="2">
        <v>215</v>
      </c>
      <c r="F4" s="2">
        <v>1569</v>
      </c>
      <c r="G4" s="2">
        <v>344</v>
      </c>
      <c r="H4" s="2">
        <v>5039</v>
      </c>
      <c r="I4" s="2">
        <f t="shared" si="0"/>
        <v>2469</v>
      </c>
      <c r="J4" s="2">
        <f t="shared" si="1"/>
        <v>239</v>
      </c>
      <c r="K4" s="2">
        <f t="shared" si="2"/>
        <v>169</v>
      </c>
      <c r="L4" s="2">
        <f t="shared" si="3"/>
        <v>1452</v>
      </c>
      <c r="M4" s="2">
        <f t="shared" si="4"/>
        <v>281</v>
      </c>
      <c r="N4" s="2">
        <f t="shared" si="5"/>
        <v>4610</v>
      </c>
      <c r="O4" s="2">
        <v>182</v>
      </c>
      <c r="P4" s="2">
        <v>21</v>
      </c>
      <c r="Q4" s="2">
        <v>46</v>
      </c>
      <c r="R4" s="2">
        <v>117</v>
      </c>
      <c r="S4" s="2">
        <v>63</v>
      </c>
      <c r="T4" s="2">
        <v>429</v>
      </c>
    </row>
    <row r="5" spans="1:20">
      <c r="A5" t="s">
        <v>73</v>
      </c>
      <c r="B5" s="2" t="s">
        <v>518</v>
      </c>
      <c r="C5" s="2">
        <v>1437</v>
      </c>
      <c r="D5" s="2">
        <v>191</v>
      </c>
      <c r="E5" s="2">
        <v>398</v>
      </c>
      <c r="F5" s="2">
        <v>1004</v>
      </c>
      <c r="G5" s="2">
        <v>1169</v>
      </c>
      <c r="H5" s="2">
        <v>4199</v>
      </c>
      <c r="I5" s="2">
        <f t="shared" si="0"/>
        <v>612</v>
      </c>
      <c r="J5" s="2">
        <f t="shared" si="1"/>
        <v>79</v>
      </c>
      <c r="K5" s="2">
        <f t="shared" si="2"/>
        <v>68</v>
      </c>
      <c r="L5" s="2">
        <f t="shared" si="3"/>
        <v>470</v>
      </c>
      <c r="M5" s="2">
        <f t="shared" si="4"/>
        <v>77</v>
      </c>
      <c r="N5" s="2">
        <f t="shared" si="5"/>
        <v>1306</v>
      </c>
      <c r="O5" s="2">
        <v>825</v>
      </c>
      <c r="P5" s="2">
        <v>112</v>
      </c>
      <c r="Q5" s="2">
        <v>330</v>
      </c>
      <c r="R5" s="2">
        <v>534</v>
      </c>
      <c r="S5" s="2">
        <v>1092</v>
      </c>
      <c r="T5" s="2">
        <v>2893</v>
      </c>
    </row>
    <row r="6" spans="1:20">
      <c r="A6" t="s">
        <v>71</v>
      </c>
      <c r="B6" s="2" t="s">
        <v>519</v>
      </c>
      <c r="C6" s="2">
        <v>1115</v>
      </c>
      <c r="D6" s="2">
        <v>305</v>
      </c>
      <c r="E6" s="2">
        <v>293</v>
      </c>
      <c r="F6" s="2">
        <v>467</v>
      </c>
      <c r="G6" s="2">
        <v>1580</v>
      </c>
      <c r="H6" s="2">
        <v>3760</v>
      </c>
      <c r="I6" s="2">
        <f t="shared" si="0"/>
        <v>288</v>
      </c>
      <c r="J6" s="2">
        <f t="shared" si="1"/>
        <v>61</v>
      </c>
      <c r="K6" s="2">
        <f t="shared" si="2"/>
        <v>18</v>
      </c>
      <c r="L6" s="2">
        <f t="shared" si="3"/>
        <v>136</v>
      </c>
      <c r="M6" s="2">
        <f t="shared" si="4"/>
        <v>69</v>
      </c>
      <c r="N6" s="2">
        <f t="shared" si="5"/>
        <v>572</v>
      </c>
      <c r="O6" s="2">
        <v>827</v>
      </c>
      <c r="P6" s="2">
        <v>244</v>
      </c>
      <c r="Q6" s="2">
        <v>275</v>
      </c>
      <c r="R6" s="2">
        <v>331</v>
      </c>
      <c r="S6" s="2">
        <v>1511</v>
      </c>
      <c r="T6" s="2">
        <v>3188</v>
      </c>
    </row>
    <row r="7" spans="1:20">
      <c r="A7" t="s">
        <v>77</v>
      </c>
      <c r="B7" s="2" t="s">
        <v>520</v>
      </c>
      <c r="C7" s="2">
        <v>1290</v>
      </c>
      <c r="D7" s="2">
        <v>286</v>
      </c>
      <c r="E7" s="2">
        <v>120</v>
      </c>
      <c r="F7" s="2">
        <v>1220</v>
      </c>
      <c r="G7" s="2">
        <v>334</v>
      </c>
      <c r="H7" s="2">
        <v>3250</v>
      </c>
      <c r="I7" s="2">
        <f t="shared" si="0"/>
        <v>955</v>
      </c>
      <c r="J7" s="2">
        <f t="shared" si="1"/>
        <v>241</v>
      </c>
      <c r="K7" s="2">
        <f t="shared" si="2"/>
        <v>35</v>
      </c>
      <c r="L7" s="2">
        <f t="shared" si="3"/>
        <v>1004</v>
      </c>
      <c r="M7" s="2">
        <f t="shared" si="4"/>
        <v>76</v>
      </c>
      <c r="N7" s="2">
        <f t="shared" si="5"/>
        <v>2311</v>
      </c>
      <c r="O7" s="2">
        <v>335</v>
      </c>
      <c r="P7" s="2">
        <v>45</v>
      </c>
      <c r="Q7" s="2">
        <v>85</v>
      </c>
      <c r="R7" s="2">
        <v>216</v>
      </c>
      <c r="S7" s="2">
        <v>258</v>
      </c>
      <c r="T7" s="2">
        <v>939</v>
      </c>
    </row>
    <row r="8" spans="1:20">
      <c r="A8" t="s">
        <v>89</v>
      </c>
      <c r="B8" s="2" t="s">
        <v>521</v>
      </c>
      <c r="C8" s="2">
        <v>1053</v>
      </c>
      <c r="D8" s="2">
        <v>75</v>
      </c>
      <c r="E8" s="2">
        <v>71</v>
      </c>
      <c r="F8" s="2">
        <v>1334</v>
      </c>
      <c r="G8" s="2">
        <v>83</v>
      </c>
      <c r="H8" s="2">
        <v>2616</v>
      </c>
      <c r="I8" s="2">
        <f t="shared" si="0"/>
        <v>1018</v>
      </c>
      <c r="J8" s="2">
        <f t="shared" si="1"/>
        <v>74</v>
      </c>
      <c r="K8" s="2">
        <f t="shared" si="2"/>
        <v>65</v>
      </c>
      <c r="L8" s="2">
        <f t="shared" si="3"/>
        <v>1280</v>
      </c>
      <c r="M8" s="2">
        <f t="shared" si="4"/>
        <v>76</v>
      </c>
      <c r="N8" s="2">
        <f t="shared" si="5"/>
        <v>2513</v>
      </c>
      <c r="O8" s="2">
        <v>35</v>
      </c>
      <c r="P8" s="2">
        <v>1</v>
      </c>
      <c r="Q8" s="2">
        <v>6</v>
      </c>
      <c r="R8" s="2">
        <v>54</v>
      </c>
      <c r="S8" s="2">
        <v>7</v>
      </c>
      <c r="T8" s="2">
        <v>103</v>
      </c>
    </row>
    <row r="9" spans="1:20">
      <c r="A9" t="s">
        <v>83</v>
      </c>
      <c r="B9" s="2" t="s">
        <v>522</v>
      </c>
      <c r="C9" s="2">
        <v>771</v>
      </c>
      <c r="D9" s="2">
        <v>82</v>
      </c>
      <c r="E9" s="2">
        <v>251</v>
      </c>
      <c r="F9" s="2">
        <v>1175</v>
      </c>
      <c r="G9" s="2">
        <v>294</v>
      </c>
      <c r="H9" s="2">
        <v>2573</v>
      </c>
      <c r="I9" s="2">
        <f t="shared" si="0"/>
        <v>565</v>
      </c>
      <c r="J9" s="2">
        <f t="shared" si="1"/>
        <v>56</v>
      </c>
      <c r="K9" s="2">
        <f t="shared" si="2"/>
        <v>136</v>
      </c>
      <c r="L9" s="2">
        <f t="shared" si="3"/>
        <v>958</v>
      </c>
      <c r="M9" s="2">
        <f t="shared" si="4"/>
        <v>95</v>
      </c>
      <c r="N9" s="2">
        <f t="shared" si="5"/>
        <v>1810</v>
      </c>
      <c r="O9" s="2">
        <v>206</v>
      </c>
      <c r="P9" s="2">
        <v>26</v>
      </c>
      <c r="Q9" s="2">
        <v>115</v>
      </c>
      <c r="R9" s="2">
        <v>217</v>
      </c>
      <c r="S9" s="2">
        <v>199</v>
      </c>
      <c r="T9" s="2">
        <v>763</v>
      </c>
    </row>
    <row r="10" spans="1:20">
      <c r="A10" t="s">
        <v>81</v>
      </c>
      <c r="B10" s="2" t="s">
        <v>523</v>
      </c>
      <c r="C10" s="2">
        <v>1365</v>
      </c>
      <c r="D10" s="2">
        <v>142</v>
      </c>
      <c r="E10" s="2">
        <v>107</v>
      </c>
      <c r="F10" s="2">
        <v>789</v>
      </c>
      <c r="G10" s="2">
        <v>151</v>
      </c>
      <c r="H10" s="2">
        <v>2554</v>
      </c>
      <c r="I10" s="2">
        <f t="shared" si="0"/>
        <v>928</v>
      </c>
      <c r="J10" s="2">
        <f t="shared" si="1"/>
        <v>118</v>
      </c>
      <c r="K10" s="2">
        <f t="shared" si="2"/>
        <v>68</v>
      </c>
      <c r="L10" s="2">
        <f t="shared" si="3"/>
        <v>591</v>
      </c>
      <c r="M10" s="2">
        <f t="shared" si="4"/>
        <v>68</v>
      </c>
      <c r="N10" s="2">
        <f t="shared" si="5"/>
        <v>1773</v>
      </c>
      <c r="O10" s="2">
        <v>437</v>
      </c>
      <c r="P10" s="2">
        <v>24</v>
      </c>
      <c r="Q10" s="2">
        <v>39</v>
      </c>
      <c r="R10" s="2">
        <v>198</v>
      </c>
      <c r="S10" s="2">
        <v>83</v>
      </c>
      <c r="T10" s="2">
        <v>781</v>
      </c>
    </row>
    <row r="11" spans="1:20">
      <c r="A11" t="s">
        <v>79</v>
      </c>
      <c r="B11" s="2" t="s">
        <v>524</v>
      </c>
      <c r="C11" s="2">
        <v>976</v>
      </c>
      <c r="D11" s="2">
        <v>94</v>
      </c>
      <c r="E11" s="2">
        <v>148</v>
      </c>
      <c r="F11" s="2">
        <v>1163</v>
      </c>
      <c r="G11" s="2">
        <v>158</v>
      </c>
      <c r="H11" s="2">
        <v>2539</v>
      </c>
      <c r="I11" s="2">
        <f t="shared" si="0"/>
        <v>918</v>
      </c>
      <c r="J11" s="2">
        <f t="shared" si="1"/>
        <v>90</v>
      </c>
      <c r="K11" s="2">
        <f t="shared" si="2"/>
        <v>137</v>
      </c>
      <c r="L11" s="2">
        <f t="shared" si="3"/>
        <v>1129</v>
      </c>
      <c r="M11" s="2">
        <f t="shared" si="4"/>
        <v>123</v>
      </c>
      <c r="N11" s="2">
        <f t="shared" si="5"/>
        <v>2397</v>
      </c>
      <c r="O11" s="2">
        <v>58</v>
      </c>
      <c r="P11" s="2">
        <v>4</v>
      </c>
      <c r="Q11" s="2">
        <v>11</v>
      </c>
      <c r="R11" s="2">
        <v>34</v>
      </c>
      <c r="S11" s="2">
        <v>35</v>
      </c>
      <c r="T11" s="2">
        <v>142</v>
      </c>
    </row>
    <row r="12" spans="1:20">
      <c r="A12" t="s">
        <v>91</v>
      </c>
      <c r="B12" s="2" t="s">
        <v>525</v>
      </c>
      <c r="C12" s="2">
        <v>462</v>
      </c>
      <c r="D12" s="2">
        <v>175</v>
      </c>
      <c r="E12" s="2">
        <v>106</v>
      </c>
      <c r="F12" s="2">
        <v>214</v>
      </c>
      <c r="G12" s="2">
        <v>1088</v>
      </c>
      <c r="H12" s="2">
        <v>2045</v>
      </c>
      <c r="I12" s="2">
        <f t="shared" si="0"/>
        <v>137</v>
      </c>
      <c r="J12" s="2">
        <f t="shared" si="1"/>
        <v>34</v>
      </c>
      <c r="K12" s="2">
        <f t="shared" si="2"/>
        <v>9</v>
      </c>
      <c r="L12" s="2">
        <f t="shared" si="3"/>
        <v>98</v>
      </c>
      <c r="M12" s="2">
        <f t="shared" si="4"/>
        <v>95</v>
      </c>
      <c r="N12" s="2">
        <f t="shared" si="5"/>
        <v>373</v>
      </c>
      <c r="O12" s="2">
        <v>325</v>
      </c>
      <c r="P12" s="2">
        <v>141</v>
      </c>
      <c r="Q12" s="2">
        <v>97</v>
      </c>
      <c r="R12" s="2">
        <v>116</v>
      </c>
      <c r="S12" s="2">
        <v>993</v>
      </c>
      <c r="T12" s="2">
        <v>1672</v>
      </c>
    </row>
    <row r="13" spans="1:20">
      <c r="A13" t="s">
        <v>87</v>
      </c>
      <c r="B13" s="2" t="s">
        <v>526</v>
      </c>
      <c r="C13" s="2">
        <v>760</v>
      </c>
      <c r="D13" s="2">
        <v>47</v>
      </c>
      <c r="E13" s="2">
        <v>121</v>
      </c>
      <c r="F13" s="2">
        <v>914</v>
      </c>
      <c r="G13" s="2">
        <v>147</v>
      </c>
      <c r="H13" s="2">
        <v>1989</v>
      </c>
      <c r="I13" s="2">
        <f t="shared" si="0"/>
        <v>716</v>
      </c>
      <c r="J13" s="2">
        <f t="shared" si="1"/>
        <v>40</v>
      </c>
      <c r="K13" s="2">
        <f t="shared" si="2"/>
        <v>100</v>
      </c>
      <c r="L13" s="2">
        <f t="shared" si="3"/>
        <v>819</v>
      </c>
      <c r="M13" s="2">
        <f t="shared" si="4"/>
        <v>125</v>
      </c>
      <c r="N13" s="2">
        <f t="shared" si="5"/>
        <v>1800</v>
      </c>
      <c r="O13" s="2">
        <v>44</v>
      </c>
      <c r="P13" s="2">
        <v>7</v>
      </c>
      <c r="Q13" s="2">
        <v>21</v>
      </c>
      <c r="R13" s="2">
        <v>95</v>
      </c>
      <c r="S13" s="2">
        <v>22</v>
      </c>
      <c r="T13" s="2">
        <v>189</v>
      </c>
    </row>
    <row r="14" spans="1:20">
      <c r="A14" t="s">
        <v>95</v>
      </c>
      <c r="B14" s="2" t="s">
        <v>527</v>
      </c>
      <c r="C14" s="2">
        <v>1088</v>
      </c>
      <c r="D14" s="2">
        <v>137</v>
      </c>
      <c r="E14" s="2">
        <v>68</v>
      </c>
      <c r="F14" s="2">
        <v>421</v>
      </c>
      <c r="G14" s="2">
        <v>236</v>
      </c>
      <c r="H14" s="2">
        <v>1950</v>
      </c>
      <c r="I14" s="2">
        <f t="shared" si="0"/>
        <v>1022</v>
      </c>
      <c r="J14" s="2">
        <f t="shared" si="1"/>
        <v>134</v>
      </c>
      <c r="K14" s="2">
        <f t="shared" si="2"/>
        <v>62</v>
      </c>
      <c r="L14" s="2">
        <f t="shared" si="3"/>
        <v>401</v>
      </c>
      <c r="M14" s="2">
        <f t="shared" si="4"/>
        <v>188</v>
      </c>
      <c r="N14" s="2">
        <f t="shared" si="5"/>
        <v>1807</v>
      </c>
      <c r="O14" s="2">
        <v>66</v>
      </c>
      <c r="P14" s="2">
        <v>3</v>
      </c>
      <c r="Q14" s="2">
        <v>6</v>
      </c>
      <c r="R14" s="2">
        <v>20</v>
      </c>
      <c r="S14" s="2">
        <v>48</v>
      </c>
      <c r="T14" s="2">
        <v>143</v>
      </c>
    </row>
    <row r="15" spans="1:20">
      <c r="A15" t="s">
        <v>93</v>
      </c>
      <c r="B15" s="2" t="s">
        <v>528</v>
      </c>
      <c r="C15" s="2">
        <v>493</v>
      </c>
      <c r="D15" s="2">
        <v>162</v>
      </c>
      <c r="E15" s="2">
        <v>87</v>
      </c>
      <c r="F15" s="2">
        <v>264</v>
      </c>
      <c r="G15" s="2">
        <v>890</v>
      </c>
      <c r="H15" s="2">
        <v>1896</v>
      </c>
      <c r="I15" s="2">
        <f t="shared" si="0"/>
        <v>204</v>
      </c>
      <c r="J15" s="2">
        <f t="shared" si="1"/>
        <v>48</v>
      </c>
      <c r="K15" s="2">
        <f t="shared" si="2"/>
        <v>23</v>
      </c>
      <c r="L15" s="2">
        <f t="shared" si="3"/>
        <v>157</v>
      </c>
      <c r="M15" s="2">
        <f t="shared" si="4"/>
        <v>81</v>
      </c>
      <c r="N15" s="2">
        <f t="shared" si="5"/>
        <v>513</v>
      </c>
      <c r="O15" s="2">
        <v>289</v>
      </c>
      <c r="P15" s="2">
        <v>114</v>
      </c>
      <c r="Q15" s="2">
        <v>64</v>
      </c>
      <c r="R15" s="2">
        <v>107</v>
      </c>
      <c r="S15" s="2">
        <v>809</v>
      </c>
      <c r="T15" s="2">
        <v>1383</v>
      </c>
    </row>
    <row r="16" spans="1:20">
      <c r="A16" t="s">
        <v>85</v>
      </c>
      <c r="B16" s="2" t="s">
        <v>529</v>
      </c>
      <c r="C16" s="2">
        <v>745</v>
      </c>
      <c r="D16" s="2">
        <v>45</v>
      </c>
      <c r="E16" s="2">
        <v>101</v>
      </c>
      <c r="F16" s="2">
        <v>911</v>
      </c>
      <c r="G16" s="2">
        <v>81</v>
      </c>
      <c r="H16" s="2">
        <v>1883</v>
      </c>
      <c r="I16" s="2">
        <f t="shared" si="0"/>
        <v>704</v>
      </c>
      <c r="J16" s="2">
        <f t="shared" si="1"/>
        <v>39</v>
      </c>
      <c r="K16" s="2">
        <f t="shared" si="2"/>
        <v>84</v>
      </c>
      <c r="L16" s="2">
        <f t="shared" si="3"/>
        <v>848</v>
      </c>
      <c r="M16" s="2">
        <f t="shared" si="4"/>
        <v>63</v>
      </c>
      <c r="N16" s="2">
        <f t="shared" si="5"/>
        <v>1738</v>
      </c>
      <c r="O16" s="2">
        <v>41</v>
      </c>
      <c r="P16" s="2">
        <v>6</v>
      </c>
      <c r="Q16" s="2">
        <v>17</v>
      </c>
      <c r="R16" s="2">
        <v>63</v>
      </c>
      <c r="S16" s="2">
        <v>18</v>
      </c>
      <c r="T16" s="2">
        <v>145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opLeftCell="B1" workbookViewId="0">
      <selection activeCell="H18" sqref="H18"/>
    </sheetView>
  </sheetViews>
  <sheetFormatPr baseColWidth="10" defaultRowHeight="12.75"/>
  <cols>
    <col min="1" max="1" width="0" hidden="1" customWidth="1"/>
  </cols>
  <sheetData>
    <row r="1" spans="1:26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352</v>
      </c>
      <c r="J1" s="1" t="s">
        <v>353</v>
      </c>
      <c r="K1" s="1" t="s">
        <v>354</v>
      </c>
      <c r="L1" s="1" t="s">
        <v>355</v>
      </c>
      <c r="M1" s="1" t="s">
        <v>356</v>
      </c>
      <c r="N1" s="1" t="s">
        <v>357</v>
      </c>
      <c r="O1" s="1" t="s">
        <v>358</v>
      </c>
      <c r="P1" s="1" t="s">
        <v>359</v>
      </c>
      <c r="Q1" s="1" t="s">
        <v>360</v>
      </c>
      <c r="R1" s="1" t="s">
        <v>361</v>
      </c>
      <c r="S1" s="1" t="s">
        <v>362</v>
      </c>
      <c r="T1" s="1" t="s">
        <v>363</v>
      </c>
      <c r="U1" s="1" t="s">
        <v>364</v>
      </c>
      <c r="V1" s="1" t="s">
        <v>365</v>
      </c>
      <c r="W1" s="1" t="s">
        <v>366</v>
      </c>
      <c r="X1" s="1" t="s">
        <v>367</v>
      </c>
      <c r="Y1" s="1" t="s">
        <v>368</v>
      </c>
      <c r="Z1" s="1" t="s">
        <v>369</v>
      </c>
    </row>
    <row r="2" spans="1:26">
      <c r="A2" t="s">
        <v>8</v>
      </c>
      <c r="B2" s="2" t="s">
        <v>9</v>
      </c>
      <c r="C2" s="2">
        <v>3861</v>
      </c>
      <c r="D2" s="2">
        <v>517</v>
      </c>
      <c r="E2" s="2">
        <v>483</v>
      </c>
      <c r="F2" s="2">
        <v>1730</v>
      </c>
      <c r="G2" s="2">
        <v>2168</v>
      </c>
      <c r="H2" s="2">
        <v>8759</v>
      </c>
      <c r="I2" s="2">
        <f>+C2-O2-U2</f>
        <v>300</v>
      </c>
      <c r="J2" s="2">
        <f>+D2-P2-V2</f>
        <v>73</v>
      </c>
      <c r="K2" s="2">
        <f>+E2-Q2-W2</f>
        <v>180</v>
      </c>
      <c r="L2" s="2">
        <f>+F2-R2-X2</f>
        <v>860</v>
      </c>
      <c r="M2" s="2">
        <f>+G2-S2-Y2</f>
        <v>1343</v>
      </c>
      <c r="N2" s="2">
        <f>+H2-T2-Z2</f>
        <v>2756</v>
      </c>
      <c r="O2" s="2">
        <v>1340</v>
      </c>
      <c r="P2" s="2">
        <v>275</v>
      </c>
      <c r="Q2" s="2">
        <v>122</v>
      </c>
      <c r="R2" s="2">
        <v>306</v>
      </c>
      <c r="S2" s="2">
        <v>536</v>
      </c>
      <c r="T2" s="2">
        <v>2579</v>
      </c>
      <c r="U2" s="2">
        <v>2221</v>
      </c>
      <c r="V2" s="2">
        <v>169</v>
      </c>
      <c r="W2" s="2">
        <v>181</v>
      </c>
      <c r="X2" s="2">
        <v>564</v>
      </c>
      <c r="Y2" s="2">
        <v>289</v>
      </c>
      <c r="Z2" s="2">
        <v>3424</v>
      </c>
    </row>
    <row r="3" spans="1:26">
      <c r="A3" t="s">
        <v>10</v>
      </c>
      <c r="B3" s="2" t="s">
        <v>11</v>
      </c>
      <c r="C3" s="2">
        <v>2073</v>
      </c>
      <c r="D3" s="2">
        <v>206</v>
      </c>
      <c r="E3" s="2">
        <v>402</v>
      </c>
      <c r="F3" s="2">
        <v>505</v>
      </c>
      <c r="G3" s="2">
        <v>1073</v>
      </c>
      <c r="H3" s="2">
        <v>4259</v>
      </c>
      <c r="I3" s="2">
        <f>+C3-O3-U3</f>
        <v>122</v>
      </c>
      <c r="J3" s="2">
        <f>+D3-P3-V3</f>
        <v>10</v>
      </c>
      <c r="K3" s="2">
        <f>+E3-Q3-W3</f>
        <v>306</v>
      </c>
      <c r="L3" s="2">
        <f>+F3-R3-X3</f>
        <v>292</v>
      </c>
      <c r="M3" s="2">
        <f>+G3-S3-Y3</f>
        <v>784</v>
      </c>
      <c r="N3" s="2">
        <f>+H3-T3-Z3</f>
        <v>1514</v>
      </c>
      <c r="O3" s="2">
        <v>985</v>
      </c>
      <c r="P3" s="2">
        <v>111</v>
      </c>
      <c r="Q3" s="2">
        <v>33</v>
      </c>
      <c r="R3" s="2">
        <v>57</v>
      </c>
      <c r="S3" s="2">
        <v>220</v>
      </c>
      <c r="T3" s="2">
        <v>1406</v>
      </c>
      <c r="U3" s="2">
        <v>966</v>
      </c>
      <c r="V3" s="2">
        <v>85</v>
      </c>
      <c r="W3" s="2">
        <v>63</v>
      </c>
      <c r="X3" s="2">
        <v>156</v>
      </c>
      <c r="Y3" s="2">
        <v>69</v>
      </c>
      <c r="Z3" s="2">
        <v>1339</v>
      </c>
    </row>
    <row r="4" spans="1:26">
      <c r="A4" t="s">
        <v>12</v>
      </c>
      <c r="B4" s="2" t="s">
        <v>13</v>
      </c>
      <c r="C4" s="2">
        <v>1284</v>
      </c>
      <c r="D4" s="2">
        <v>222</v>
      </c>
      <c r="E4" s="2">
        <v>317</v>
      </c>
      <c r="F4" s="2">
        <v>227</v>
      </c>
      <c r="G4" s="2">
        <v>1235</v>
      </c>
      <c r="H4" s="2">
        <v>3285</v>
      </c>
      <c r="I4" s="2">
        <f>+C4-O4-U4</f>
        <v>61</v>
      </c>
      <c r="J4" s="2">
        <f>+D4-P4-V4</f>
        <v>28</v>
      </c>
      <c r="K4" s="2">
        <f>+E4-Q4-W4</f>
        <v>208</v>
      </c>
      <c r="L4" s="2">
        <f>+F4-R4-X4</f>
        <v>165</v>
      </c>
      <c r="M4" s="2">
        <f>+G4-S4-Y4</f>
        <v>799</v>
      </c>
      <c r="N4" s="2">
        <f>+H4-T4-Z4</f>
        <v>1261</v>
      </c>
      <c r="O4" s="2">
        <v>618</v>
      </c>
      <c r="P4" s="2">
        <v>142</v>
      </c>
      <c r="Q4" s="2">
        <v>24</v>
      </c>
      <c r="R4" s="2">
        <v>35</v>
      </c>
      <c r="S4" s="2">
        <v>316</v>
      </c>
      <c r="T4" s="2">
        <v>1135</v>
      </c>
      <c r="U4" s="2">
        <v>605</v>
      </c>
      <c r="V4" s="2">
        <v>52</v>
      </c>
      <c r="W4" s="2">
        <v>85</v>
      </c>
      <c r="X4" s="2">
        <v>27</v>
      </c>
      <c r="Y4" s="2">
        <v>120</v>
      </c>
      <c r="Z4" s="2">
        <v>889</v>
      </c>
    </row>
    <row r="5" spans="1:26">
      <c r="A5" t="s">
        <v>14</v>
      </c>
      <c r="B5" s="2" t="s">
        <v>15</v>
      </c>
      <c r="C5" s="2">
        <v>1247</v>
      </c>
      <c r="D5" s="2">
        <v>184</v>
      </c>
      <c r="E5" s="2">
        <v>216</v>
      </c>
      <c r="F5" s="2">
        <v>184</v>
      </c>
      <c r="G5" s="2">
        <v>1119</v>
      </c>
      <c r="H5" s="2">
        <v>2950</v>
      </c>
      <c r="I5" s="2">
        <f>+C5-O5-U5</f>
        <v>63</v>
      </c>
      <c r="J5" s="2">
        <f>+D5-P5-V5</f>
        <v>15</v>
      </c>
      <c r="K5" s="2">
        <f>+E5-Q5-W5</f>
        <v>163</v>
      </c>
      <c r="L5" s="2">
        <f>+F5-R5-X5</f>
        <v>63</v>
      </c>
      <c r="M5" s="2">
        <f>+G5-S5-Y5</f>
        <v>718</v>
      </c>
      <c r="N5" s="2">
        <f>+H5-T5-Z5</f>
        <v>1022</v>
      </c>
      <c r="O5" s="2">
        <v>665</v>
      </c>
      <c r="P5" s="2">
        <v>102</v>
      </c>
      <c r="Q5" s="2">
        <v>33</v>
      </c>
      <c r="R5" s="2">
        <v>64</v>
      </c>
      <c r="S5" s="2">
        <v>339</v>
      </c>
      <c r="T5" s="2">
        <v>1203</v>
      </c>
      <c r="U5" s="2">
        <v>519</v>
      </c>
      <c r="V5" s="2">
        <v>67</v>
      </c>
      <c r="W5" s="2">
        <v>20</v>
      </c>
      <c r="X5" s="2">
        <v>57</v>
      </c>
      <c r="Y5" s="2">
        <v>62</v>
      </c>
      <c r="Z5" s="2">
        <v>725</v>
      </c>
    </row>
    <row r="6" spans="1:26">
      <c r="A6" t="s">
        <v>16</v>
      </c>
      <c r="B6" s="2" t="s">
        <v>17</v>
      </c>
      <c r="C6" s="2">
        <v>3532</v>
      </c>
      <c r="D6" s="2">
        <v>565</v>
      </c>
      <c r="E6" s="2">
        <v>518</v>
      </c>
      <c r="F6" s="2">
        <v>1531</v>
      </c>
      <c r="G6" s="2">
        <v>4369</v>
      </c>
      <c r="H6" s="2">
        <v>10515</v>
      </c>
      <c r="I6" s="2">
        <f>+C6-O6-U6</f>
        <v>263</v>
      </c>
      <c r="J6" s="2">
        <f>+D6-P6-V6</f>
        <v>78</v>
      </c>
      <c r="K6" s="2">
        <f>+E6-Q6-W6</f>
        <v>194</v>
      </c>
      <c r="L6" s="2">
        <f>+F6-R6-X6</f>
        <v>355</v>
      </c>
      <c r="M6" s="2">
        <f>+G6-S6-Y6</f>
        <v>2261</v>
      </c>
      <c r="N6" s="2">
        <f>+H6-T6-Z6</f>
        <v>3151</v>
      </c>
      <c r="O6" s="2">
        <v>1226</v>
      </c>
      <c r="P6" s="2">
        <v>241</v>
      </c>
      <c r="Q6" s="2">
        <v>122</v>
      </c>
      <c r="R6" s="2">
        <v>193</v>
      </c>
      <c r="S6" s="2">
        <v>724</v>
      </c>
      <c r="T6" s="2">
        <v>2506</v>
      </c>
      <c r="U6" s="2">
        <v>2043</v>
      </c>
      <c r="V6" s="2">
        <v>246</v>
      </c>
      <c r="W6" s="2">
        <v>202</v>
      </c>
      <c r="X6" s="2">
        <v>983</v>
      </c>
      <c r="Y6" s="2">
        <v>1384</v>
      </c>
      <c r="Z6" s="2">
        <v>4858</v>
      </c>
    </row>
    <row r="7" spans="1:26">
      <c r="A7" t="s">
        <v>18</v>
      </c>
      <c r="B7" s="2" t="s">
        <v>19</v>
      </c>
      <c r="C7" s="2">
        <v>1580</v>
      </c>
      <c r="D7" s="2">
        <v>422</v>
      </c>
      <c r="E7" s="2">
        <v>205</v>
      </c>
      <c r="F7" s="2">
        <v>312</v>
      </c>
      <c r="G7" s="2">
        <v>1107</v>
      </c>
      <c r="H7" s="2">
        <v>3626</v>
      </c>
      <c r="I7" s="2">
        <f>+C7-O7-U7</f>
        <v>89</v>
      </c>
      <c r="J7" s="2">
        <f>+D7-P7-V7</f>
        <v>38</v>
      </c>
      <c r="K7" s="2">
        <f>+E7-Q7-W7</f>
        <v>127</v>
      </c>
      <c r="L7" s="2">
        <f>+F7-R7-X7</f>
        <v>222</v>
      </c>
      <c r="M7" s="2">
        <f>+G7-S7-Y7</f>
        <v>742</v>
      </c>
      <c r="N7" s="2">
        <f>+H7-T7-Z7</f>
        <v>1218</v>
      </c>
      <c r="O7" s="2">
        <v>650</v>
      </c>
      <c r="P7" s="2">
        <v>210</v>
      </c>
      <c r="Q7" s="2">
        <v>31</v>
      </c>
      <c r="R7" s="2">
        <v>44</v>
      </c>
      <c r="S7" s="2">
        <v>299</v>
      </c>
      <c r="T7" s="2">
        <v>1234</v>
      </c>
      <c r="U7" s="2">
        <v>841</v>
      </c>
      <c r="V7" s="2">
        <v>174</v>
      </c>
      <c r="W7" s="2">
        <v>47</v>
      </c>
      <c r="X7" s="2">
        <v>46</v>
      </c>
      <c r="Y7" s="2">
        <v>66</v>
      </c>
      <c r="Z7" s="2">
        <v>1174</v>
      </c>
    </row>
    <row r="8" spans="1:26">
      <c r="A8" t="s">
        <v>20</v>
      </c>
      <c r="B8" s="2" t="s">
        <v>21</v>
      </c>
      <c r="C8" s="2">
        <v>3157</v>
      </c>
      <c r="D8" s="2">
        <v>188</v>
      </c>
      <c r="E8" s="2">
        <v>282</v>
      </c>
      <c r="F8" s="2">
        <v>2357</v>
      </c>
      <c r="G8" s="2">
        <v>6134</v>
      </c>
      <c r="H8" s="2">
        <v>12118</v>
      </c>
      <c r="I8" s="2">
        <f>+C8-O8-U8</f>
        <v>250</v>
      </c>
      <c r="J8" s="2">
        <f>+D8-P8-V8</f>
        <v>26</v>
      </c>
      <c r="K8" s="2">
        <f>+E8-Q8-W8</f>
        <v>191</v>
      </c>
      <c r="L8" s="2">
        <f>+F8-R8-X8</f>
        <v>1475</v>
      </c>
      <c r="M8" s="2">
        <f>+G8-S8-Y8</f>
        <v>2119</v>
      </c>
      <c r="N8" s="2">
        <f>+H8-T8-Z8</f>
        <v>4061</v>
      </c>
      <c r="O8" s="2">
        <v>1717</v>
      </c>
      <c r="P8" s="2">
        <v>98</v>
      </c>
      <c r="Q8" s="2">
        <v>79</v>
      </c>
      <c r="R8" s="2">
        <v>421</v>
      </c>
      <c r="S8" s="2">
        <v>3275</v>
      </c>
      <c r="T8" s="2">
        <v>5590</v>
      </c>
      <c r="U8" s="2">
        <v>1190</v>
      </c>
      <c r="V8" s="2">
        <v>64</v>
      </c>
      <c r="W8" s="2">
        <v>12</v>
      </c>
      <c r="X8" s="2">
        <v>461</v>
      </c>
      <c r="Y8" s="2">
        <v>740</v>
      </c>
      <c r="Z8" s="2">
        <v>2467</v>
      </c>
    </row>
    <row r="9" spans="1:26">
      <c r="A9" t="s">
        <v>22</v>
      </c>
      <c r="B9" s="2" t="s">
        <v>23</v>
      </c>
      <c r="C9" s="2">
        <v>1481</v>
      </c>
      <c r="D9" s="2">
        <v>485</v>
      </c>
      <c r="E9" s="2">
        <v>244</v>
      </c>
      <c r="F9" s="2">
        <v>135</v>
      </c>
      <c r="G9" s="2">
        <v>1406</v>
      </c>
      <c r="H9" s="2">
        <v>3751</v>
      </c>
      <c r="I9" s="2">
        <f>+C9-O9-U9</f>
        <v>129</v>
      </c>
      <c r="J9" s="2">
        <f>+D9-P9-V9</f>
        <v>36</v>
      </c>
      <c r="K9" s="2">
        <f>+E9-Q9-W9</f>
        <v>148</v>
      </c>
      <c r="L9" s="2">
        <f>+F9-R9-X9</f>
        <v>32</v>
      </c>
      <c r="M9" s="2">
        <f>+G9-S9-Y9</f>
        <v>677</v>
      </c>
      <c r="N9" s="2">
        <f>+H9-T9-Z9</f>
        <v>1022</v>
      </c>
      <c r="O9" s="2">
        <v>678</v>
      </c>
      <c r="P9" s="2">
        <v>285</v>
      </c>
      <c r="Q9" s="2">
        <v>56</v>
      </c>
      <c r="R9" s="2">
        <v>48</v>
      </c>
      <c r="S9" s="2">
        <v>473</v>
      </c>
      <c r="T9" s="2">
        <v>1540</v>
      </c>
      <c r="U9" s="2">
        <v>674</v>
      </c>
      <c r="V9" s="2">
        <v>164</v>
      </c>
      <c r="W9" s="2">
        <v>40</v>
      </c>
      <c r="X9" s="2">
        <v>55</v>
      </c>
      <c r="Y9" s="2">
        <v>256</v>
      </c>
      <c r="Z9" s="2">
        <v>1189</v>
      </c>
    </row>
    <row r="10" spans="1:26">
      <c r="A10" t="s">
        <v>24</v>
      </c>
      <c r="B10" s="2" t="s">
        <v>25</v>
      </c>
      <c r="C10" s="2">
        <v>2651</v>
      </c>
      <c r="D10" s="2">
        <v>155</v>
      </c>
      <c r="E10" s="2">
        <v>527</v>
      </c>
      <c r="F10" s="2">
        <v>380</v>
      </c>
      <c r="G10" s="2">
        <v>1653</v>
      </c>
      <c r="H10" s="2">
        <v>5366</v>
      </c>
      <c r="I10" s="2">
        <f>+C10-O10-U10</f>
        <v>194</v>
      </c>
      <c r="J10" s="2">
        <f>+D10-P10-V10</f>
        <v>17</v>
      </c>
      <c r="K10" s="2">
        <f>+E10-Q10-W10</f>
        <v>317</v>
      </c>
      <c r="L10" s="2">
        <f>+F10-R10-X10</f>
        <v>158</v>
      </c>
      <c r="M10" s="2">
        <f>+G10-S10-Y10</f>
        <v>972</v>
      </c>
      <c r="N10" s="2">
        <f>+H10-T10-Z10</f>
        <v>1658</v>
      </c>
      <c r="O10" s="2">
        <v>1262</v>
      </c>
      <c r="P10" s="2">
        <v>112</v>
      </c>
      <c r="Q10" s="2">
        <v>122</v>
      </c>
      <c r="R10" s="2">
        <v>43</v>
      </c>
      <c r="S10" s="2">
        <v>565</v>
      </c>
      <c r="T10" s="2">
        <v>2104</v>
      </c>
      <c r="U10" s="2">
        <v>1195</v>
      </c>
      <c r="V10" s="2">
        <v>26</v>
      </c>
      <c r="W10" s="2">
        <v>88</v>
      </c>
      <c r="X10" s="2">
        <v>179</v>
      </c>
      <c r="Y10" s="2">
        <v>116</v>
      </c>
      <c r="Z10" s="2">
        <v>1604</v>
      </c>
    </row>
    <row r="11" spans="1:26">
      <c r="A11" t="s">
        <v>26</v>
      </c>
      <c r="B11" s="2" t="s">
        <v>27</v>
      </c>
      <c r="C11" s="2">
        <v>2663</v>
      </c>
      <c r="D11" s="2">
        <v>39</v>
      </c>
      <c r="E11" s="2">
        <v>447</v>
      </c>
      <c r="F11" s="2">
        <v>230</v>
      </c>
      <c r="G11" s="2">
        <v>1659</v>
      </c>
      <c r="H11" s="2">
        <v>5038</v>
      </c>
      <c r="I11" s="2">
        <f>+C11-O11-U11</f>
        <v>211</v>
      </c>
      <c r="J11" s="2">
        <f>+D11-P11-V11</f>
        <v>1</v>
      </c>
      <c r="K11" s="2">
        <f>+E11-Q11-W11</f>
        <v>242</v>
      </c>
      <c r="L11" s="2">
        <f>+F11-R11-X11</f>
        <v>76</v>
      </c>
      <c r="M11" s="2">
        <f>+G11-S11-Y11</f>
        <v>995</v>
      </c>
      <c r="N11" s="2">
        <f>+H11-T11-Z11</f>
        <v>1525</v>
      </c>
      <c r="O11" s="2">
        <v>1085</v>
      </c>
      <c r="P11" s="2">
        <v>22</v>
      </c>
      <c r="Q11" s="2">
        <v>95</v>
      </c>
      <c r="R11" s="2">
        <v>35</v>
      </c>
      <c r="S11" s="2">
        <v>434</v>
      </c>
      <c r="T11" s="2">
        <v>1671</v>
      </c>
      <c r="U11" s="2">
        <v>1367</v>
      </c>
      <c r="V11" s="2">
        <v>16</v>
      </c>
      <c r="W11" s="2">
        <v>110</v>
      </c>
      <c r="X11" s="2">
        <v>119</v>
      </c>
      <c r="Y11" s="2">
        <v>230</v>
      </c>
      <c r="Z11" s="2">
        <v>1842</v>
      </c>
    </row>
    <row r="12" spans="1:26">
      <c r="A12" t="s">
        <v>30</v>
      </c>
      <c r="B12" s="2" t="s">
        <v>31</v>
      </c>
      <c r="C12" s="2">
        <v>1674</v>
      </c>
      <c r="D12" s="2">
        <v>360</v>
      </c>
      <c r="E12" s="2">
        <v>133</v>
      </c>
      <c r="F12" s="2">
        <v>365</v>
      </c>
      <c r="G12" s="2">
        <v>1182</v>
      </c>
      <c r="H12" s="2">
        <v>3714</v>
      </c>
      <c r="I12" s="2">
        <f>+C12-O12-U12</f>
        <v>112</v>
      </c>
      <c r="J12" s="2">
        <f>+D12-P12-V12</f>
        <v>10</v>
      </c>
      <c r="K12" s="2">
        <f>+E12-Q12-W12</f>
        <v>102</v>
      </c>
      <c r="L12" s="2">
        <f>+F12-R12-X12</f>
        <v>186</v>
      </c>
      <c r="M12" s="2">
        <f>+G12-S12-Y12</f>
        <v>609</v>
      </c>
      <c r="N12" s="2">
        <f>+H12-T12-Z12</f>
        <v>1019</v>
      </c>
      <c r="O12" s="2">
        <v>759</v>
      </c>
      <c r="P12" s="2">
        <v>248</v>
      </c>
      <c r="Q12" s="2">
        <v>16</v>
      </c>
      <c r="R12" s="2">
        <v>51</v>
      </c>
      <c r="S12" s="2">
        <v>335</v>
      </c>
      <c r="T12" s="2">
        <v>1409</v>
      </c>
      <c r="U12" s="2">
        <v>803</v>
      </c>
      <c r="V12" s="2">
        <v>102</v>
      </c>
      <c r="W12" s="2">
        <v>15</v>
      </c>
      <c r="X12" s="2">
        <v>128</v>
      </c>
      <c r="Y12" s="2">
        <v>238</v>
      </c>
      <c r="Z12" s="2">
        <v>1286</v>
      </c>
    </row>
    <row r="13" spans="1:26">
      <c r="A13" t="s">
        <v>28</v>
      </c>
      <c r="B13" s="2" t="s">
        <v>29</v>
      </c>
      <c r="C13" s="2">
        <v>1101</v>
      </c>
      <c r="D13" s="2">
        <v>269</v>
      </c>
      <c r="E13" s="2">
        <v>65</v>
      </c>
      <c r="F13" s="2">
        <v>203</v>
      </c>
      <c r="G13" s="2">
        <v>987</v>
      </c>
      <c r="H13" s="2">
        <v>2625</v>
      </c>
      <c r="I13" s="2">
        <f>+C13-O13-U13</f>
        <v>76</v>
      </c>
      <c r="J13" s="2">
        <f>+D13-P13-V13</f>
        <v>10</v>
      </c>
      <c r="K13" s="2">
        <f>+E13-Q13-W13</f>
        <v>16</v>
      </c>
      <c r="L13" s="2">
        <f>+F13-R13-X13</f>
        <v>64</v>
      </c>
      <c r="M13" s="2">
        <f>+G13-S13-Y13</f>
        <v>465</v>
      </c>
      <c r="N13" s="2">
        <f>+H13-T13-Z13</f>
        <v>631</v>
      </c>
      <c r="O13" s="2">
        <v>545</v>
      </c>
      <c r="P13" s="2">
        <v>181</v>
      </c>
      <c r="Q13" s="2">
        <v>33</v>
      </c>
      <c r="R13" s="2">
        <v>46</v>
      </c>
      <c r="S13" s="2">
        <v>429</v>
      </c>
      <c r="T13" s="2">
        <v>1234</v>
      </c>
      <c r="U13" s="2">
        <v>480</v>
      </c>
      <c r="V13" s="2">
        <v>78</v>
      </c>
      <c r="W13" s="2">
        <v>16</v>
      </c>
      <c r="X13" s="2">
        <v>93</v>
      </c>
      <c r="Y13" s="2">
        <v>93</v>
      </c>
      <c r="Z13" s="2">
        <v>760</v>
      </c>
    </row>
    <row r="14" spans="1:26">
      <c r="B14" s="15" t="s">
        <v>32</v>
      </c>
      <c r="C14" s="15">
        <v>26304</v>
      </c>
      <c r="D14" s="15">
        <v>3612</v>
      </c>
      <c r="E14" s="15">
        <v>3839</v>
      </c>
      <c r="F14" s="15">
        <v>8159</v>
      </c>
      <c r="G14" s="15">
        <v>24092</v>
      </c>
      <c r="H14" s="15">
        <v>66006</v>
      </c>
      <c r="I14" s="14">
        <f>+C14-O14-U14</f>
        <v>1870</v>
      </c>
      <c r="J14" s="14">
        <f>+D14-P14-V14</f>
        <v>342</v>
      </c>
      <c r="K14" s="14">
        <f>+E14-Q14-W14</f>
        <v>2194</v>
      </c>
      <c r="L14" s="14">
        <f>+F14-R14-X14</f>
        <v>3948</v>
      </c>
      <c r="M14" s="14">
        <f>+G14-S14-Y14</f>
        <v>12484</v>
      </c>
      <c r="N14" s="14">
        <f>+H14-T14-Z14</f>
        <v>20838</v>
      </c>
      <c r="O14" s="15">
        <v>11530</v>
      </c>
      <c r="P14" s="15">
        <v>2027</v>
      </c>
      <c r="Q14" s="15">
        <v>766</v>
      </c>
      <c r="R14" s="15">
        <v>1343</v>
      </c>
      <c r="S14" s="15">
        <v>7945</v>
      </c>
      <c r="T14" s="15">
        <v>23611</v>
      </c>
      <c r="U14" s="15">
        <v>12904</v>
      </c>
      <c r="V14" s="15">
        <v>1243</v>
      </c>
      <c r="W14" s="15">
        <v>879</v>
      </c>
      <c r="X14" s="15">
        <v>2868</v>
      </c>
      <c r="Y14" s="15">
        <v>3663</v>
      </c>
      <c r="Z14" s="15">
        <v>21557</v>
      </c>
    </row>
    <row r="15" spans="1:26">
      <c r="G15">
        <f>C14+D14+E14+F14</f>
        <v>41914</v>
      </c>
      <c r="M15">
        <f>I14+J14+K14+L14</f>
        <v>8354</v>
      </c>
      <c r="N15" s="68">
        <f>N14/H14</f>
        <v>0.31569857285701297</v>
      </c>
      <c r="S15">
        <f>O14+P14+Q14+R14</f>
        <v>15666</v>
      </c>
      <c r="T15" s="68">
        <f>T14/H14</f>
        <v>0.35770990516013695</v>
      </c>
      <c r="Y15">
        <f>U14+V14+W14+X14</f>
        <v>17894</v>
      </c>
      <c r="Z15" s="68">
        <f>Z14/H14</f>
        <v>0.32659152198285002</v>
      </c>
    </row>
    <row r="17" spans="2:26">
      <c r="H17" s="69">
        <f>M15/$G$15</f>
        <v>0.19931287875172973</v>
      </c>
    </row>
    <row r="18" spans="2:26">
      <c r="H18" s="69">
        <f>S15/$G$15</f>
        <v>0.37376532900701437</v>
      </c>
    </row>
    <row r="19" spans="2:26">
      <c r="H19" s="69">
        <f>Y15/$G$15</f>
        <v>0.42692179224125593</v>
      </c>
    </row>
    <row r="28" spans="2:26" ht="121.5" hidden="1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  <c r="W28" s="3"/>
      <c r="X28" s="3"/>
      <c r="Y28" s="3"/>
      <c r="Z28" s="3"/>
    </row>
    <row r="29" spans="2:26" hidden="1">
      <c r="B29" s="2" t="s">
        <v>9</v>
      </c>
      <c r="C29" s="2">
        <v>5048</v>
      </c>
      <c r="D29" s="2">
        <v>788</v>
      </c>
      <c r="E29" s="2">
        <v>636</v>
      </c>
      <c r="F29" s="2">
        <v>3423</v>
      </c>
      <c r="G29" s="2">
        <v>1535</v>
      </c>
      <c r="H29" s="2">
        <v>11430</v>
      </c>
      <c r="I29" s="14"/>
      <c r="J29" s="14"/>
      <c r="K29" s="14"/>
      <c r="L29" s="14"/>
      <c r="M29" s="14"/>
      <c r="N29" s="14"/>
    </row>
    <row r="30" spans="2:26" hidden="1">
      <c r="B30" s="2" t="s">
        <v>11</v>
      </c>
      <c r="C30" s="2">
        <v>2847</v>
      </c>
      <c r="D30" s="2">
        <v>296</v>
      </c>
      <c r="E30" s="2">
        <v>311</v>
      </c>
      <c r="F30" s="2">
        <v>866</v>
      </c>
      <c r="G30" s="2">
        <v>638</v>
      </c>
      <c r="H30" s="2">
        <v>4958</v>
      </c>
      <c r="I30" s="14"/>
      <c r="J30" s="14"/>
      <c r="K30" s="14"/>
      <c r="L30" s="14"/>
      <c r="M30" s="14"/>
      <c r="N30" s="14"/>
    </row>
    <row r="31" spans="2:26" hidden="1">
      <c r="B31" s="2" t="s">
        <v>13</v>
      </c>
      <c r="C31" s="2">
        <v>2006</v>
      </c>
      <c r="D31" s="2">
        <v>278</v>
      </c>
      <c r="E31" s="2">
        <v>333</v>
      </c>
      <c r="F31" s="2">
        <v>535</v>
      </c>
      <c r="G31" s="2">
        <v>552</v>
      </c>
      <c r="H31" s="2">
        <v>3704</v>
      </c>
      <c r="I31" s="14"/>
      <c r="J31" s="14"/>
      <c r="K31" s="14"/>
      <c r="L31" s="14"/>
      <c r="M31" s="14"/>
      <c r="N31" s="14"/>
    </row>
    <row r="32" spans="2:26" hidden="1">
      <c r="B32" s="2" t="s">
        <v>15</v>
      </c>
      <c r="C32" s="2">
        <v>2032</v>
      </c>
      <c r="D32" s="2">
        <v>321</v>
      </c>
      <c r="E32" s="2">
        <v>196</v>
      </c>
      <c r="F32" s="2">
        <v>395</v>
      </c>
      <c r="G32" s="2">
        <v>594</v>
      </c>
      <c r="H32" s="2">
        <v>3538</v>
      </c>
      <c r="I32" s="14"/>
      <c r="J32" s="14"/>
      <c r="K32" s="14"/>
      <c r="L32" s="14"/>
      <c r="M32" s="14"/>
      <c r="N32" s="14"/>
    </row>
    <row r="33" spans="2:14" hidden="1">
      <c r="B33" s="2" t="s">
        <v>17</v>
      </c>
      <c r="C33" s="2">
        <v>4953</v>
      </c>
      <c r="D33" s="2">
        <v>841</v>
      </c>
      <c r="E33" s="2">
        <v>780</v>
      </c>
      <c r="F33" s="2">
        <v>5943</v>
      </c>
      <c r="G33" s="2">
        <v>1422</v>
      </c>
      <c r="H33" s="2">
        <v>13939</v>
      </c>
      <c r="I33" s="14"/>
      <c r="J33" s="14"/>
      <c r="K33" s="14"/>
      <c r="L33" s="14"/>
      <c r="M33" s="14"/>
      <c r="N33" s="14"/>
    </row>
    <row r="34" spans="2:14" hidden="1">
      <c r="B34" s="2" t="s">
        <v>19</v>
      </c>
      <c r="C34" s="2">
        <v>2525</v>
      </c>
      <c r="D34" s="2">
        <v>679</v>
      </c>
      <c r="E34" s="2">
        <v>250</v>
      </c>
      <c r="F34" s="2">
        <v>784</v>
      </c>
      <c r="G34" s="2">
        <v>1023</v>
      </c>
      <c r="H34" s="2">
        <v>5261</v>
      </c>
      <c r="I34" s="14"/>
      <c r="J34" s="14"/>
      <c r="K34" s="14"/>
      <c r="L34" s="14"/>
      <c r="M34" s="14"/>
      <c r="N34" s="14"/>
    </row>
    <row r="35" spans="2:14" hidden="1">
      <c r="B35" s="2" t="s">
        <v>21</v>
      </c>
      <c r="C35" s="2">
        <v>5150</v>
      </c>
      <c r="D35" s="2">
        <v>310</v>
      </c>
      <c r="E35" s="2">
        <v>578</v>
      </c>
      <c r="F35" s="2">
        <v>6190</v>
      </c>
      <c r="G35" s="2">
        <v>7062</v>
      </c>
      <c r="H35" s="2">
        <v>19290</v>
      </c>
      <c r="I35" s="14"/>
      <c r="J35" s="14"/>
      <c r="K35" s="14"/>
      <c r="L35" s="14"/>
      <c r="M35" s="14"/>
      <c r="N35" s="14"/>
    </row>
    <row r="36" spans="2:14" hidden="1">
      <c r="B36" s="2" t="s">
        <v>23</v>
      </c>
      <c r="C36" s="2">
        <v>2154</v>
      </c>
      <c r="D36" s="2">
        <v>612</v>
      </c>
      <c r="E36" s="2">
        <v>267</v>
      </c>
      <c r="F36" s="2">
        <v>354</v>
      </c>
      <c r="G36" s="2">
        <v>882</v>
      </c>
      <c r="H36" s="2">
        <v>4269</v>
      </c>
      <c r="I36" s="14"/>
      <c r="J36" s="14"/>
      <c r="K36" s="14"/>
      <c r="L36" s="14"/>
      <c r="M36" s="14"/>
      <c r="N36" s="14"/>
    </row>
    <row r="37" spans="2:14" hidden="1">
      <c r="B37" s="2" t="s">
        <v>25</v>
      </c>
      <c r="C37" s="2">
        <v>4071</v>
      </c>
      <c r="D37" s="2">
        <v>232</v>
      </c>
      <c r="E37" s="2">
        <v>573</v>
      </c>
      <c r="F37" s="2">
        <v>959</v>
      </c>
      <c r="G37" s="2">
        <v>1373</v>
      </c>
      <c r="H37" s="2">
        <v>7208</v>
      </c>
      <c r="I37" s="14"/>
      <c r="J37" s="14"/>
      <c r="K37" s="14"/>
      <c r="L37" s="14"/>
      <c r="M37" s="14"/>
      <c r="N37" s="14"/>
    </row>
    <row r="38" spans="2:14" hidden="1">
      <c r="B38" s="2" t="s">
        <v>27</v>
      </c>
      <c r="C38" s="2">
        <v>3898</v>
      </c>
      <c r="D38" s="2">
        <v>92</v>
      </c>
      <c r="E38" s="2">
        <v>531</v>
      </c>
      <c r="F38" s="2">
        <v>790</v>
      </c>
      <c r="G38" s="2">
        <v>1321</v>
      </c>
      <c r="H38" s="2">
        <v>6632</v>
      </c>
      <c r="I38" s="14"/>
      <c r="J38" s="14"/>
      <c r="K38" s="14"/>
      <c r="L38" s="14"/>
      <c r="M38" s="14"/>
      <c r="N38" s="14"/>
    </row>
    <row r="39" spans="2:14" hidden="1">
      <c r="B39" s="2" t="s">
        <v>29</v>
      </c>
      <c r="C39" s="2">
        <v>2465</v>
      </c>
      <c r="D39" s="2">
        <v>528</v>
      </c>
      <c r="E39" s="2">
        <v>143</v>
      </c>
      <c r="F39" s="2">
        <v>960</v>
      </c>
      <c r="G39" s="2">
        <v>1111</v>
      </c>
      <c r="H39" s="2">
        <v>5207</v>
      </c>
      <c r="I39" s="14"/>
      <c r="J39" s="14"/>
      <c r="K39" s="14"/>
      <c r="L39" s="14"/>
      <c r="M39" s="14"/>
      <c r="N39" s="14"/>
    </row>
    <row r="40" spans="2:14" hidden="1">
      <c r="B40" s="2" t="s">
        <v>31</v>
      </c>
      <c r="C40" s="2">
        <v>2573</v>
      </c>
      <c r="D40" s="2">
        <v>514</v>
      </c>
      <c r="E40" s="2">
        <v>245</v>
      </c>
      <c r="F40" s="2">
        <v>1693</v>
      </c>
      <c r="G40" s="2">
        <v>1002</v>
      </c>
      <c r="H40" s="2">
        <v>6027</v>
      </c>
      <c r="I40" s="14"/>
      <c r="J40" s="14"/>
      <c r="K40" s="14"/>
      <c r="L40" s="14"/>
      <c r="M40" s="14"/>
      <c r="N40" s="14"/>
    </row>
    <row r="41" spans="2:14" hidden="1">
      <c r="B41" s="1" t="s">
        <v>32</v>
      </c>
      <c r="C41" s="1">
        <v>39722</v>
      </c>
      <c r="D41" s="1">
        <v>5491</v>
      </c>
      <c r="E41" s="1">
        <v>4843</v>
      </c>
      <c r="F41" s="1">
        <v>22892</v>
      </c>
      <c r="G41" s="1">
        <v>18515</v>
      </c>
      <c r="H41" s="1">
        <v>91463</v>
      </c>
      <c r="I41" s="15"/>
      <c r="J41" s="15"/>
      <c r="K41" s="15"/>
      <c r="L41" s="15"/>
      <c r="M41" s="15"/>
      <c r="N41" s="15"/>
    </row>
    <row r="42" spans="2:14" hidden="1"/>
  </sheetData>
  <sheetProtection selectLockedCells="1" selectUnlockedCells="1"/>
  <autoFilter ref="A1:Z1">
    <sortState ref="A2:Z14">
      <sortCondition ref="B1"/>
    </sortState>
  </autoFilter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opLeftCell="H1" workbookViewId="0">
      <selection activeCell="AJ15" sqref="AJ15:AL15"/>
    </sheetView>
  </sheetViews>
  <sheetFormatPr baseColWidth="10" defaultRowHeight="12.75"/>
  <sheetData>
    <row r="1" spans="1:43">
      <c r="A1" t="s">
        <v>307</v>
      </c>
      <c r="B1" t="s">
        <v>371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7" t="s">
        <v>322</v>
      </c>
      <c r="J1" s="7" t="s">
        <v>323</v>
      </c>
      <c r="K1" s="7" t="s">
        <v>324</v>
      </c>
      <c r="L1" s="7" t="s">
        <v>325</v>
      </c>
      <c r="M1" s="7" t="s">
        <v>326</v>
      </c>
      <c r="N1" s="7" t="s">
        <v>327</v>
      </c>
      <c r="O1" s="8" t="s">
        <v>328</v>
      </c>
      <c r="P1" s="9" t="s">
        <v>329</v>
      </c>
      <c r="Q1" s="8" t="s">
        <v>330</v>
      </c>
      <c r="R1" s="8" t="s">
        <v>331</v>
      </c>
      <c r="S1" s="8" t="s">
        <v>332</v>
      </c>
      <c r="T1" s="10" t="s">
        <v>333</v>
      </c>
      <c r="U1" s="11" t="s">
        <v>334</v>
      </c>
      <c r="V1" s="12" t="s">
        <v>335</v>
      </c>
      <c r="W1" s="12" t="s">
        <v>336</v>
      </c>
      <c r="X1" s="12" t="s">
        <v>337</v>
      </c>
      <c r="Y1" s="6" t="s">
        <v>338</v>
      </c>
      <c r="Z1" s="11" t="s">
        <v>339</v>
      </c>
      <c r="AA1" s="12" t="s">
        <v>340</v>
      </c>
      <c r="AB1" s="12" t="s">
        <v>341</v>
      </c>
      <c r="AC1" t="s">
        <v>342</v>
      </c>
      <c r="AD1" s="11" t="s">
        <v>343</v>
      </c>
      <c r="AE1" s="12" t="s">
        <v>344</v>
      </c>
      <c r="AF1" t="s">
        <v>345</v>
      </c>
      <c r="AG1" s="12" t="s">
        <v>346</v>
      </c>
      <c r="AH1" t="s">
        <v>347</v>
      </c>
      <c r="AI1" s="11" t="s">
        <v>348</v>
      </c>
      <c r="AJ1" s="12" t="s">
        <v>349</v>
      </c>
      <c r="AK1" t="s">
        <v>350</v>
      </c>
      <c r="AL1" t="s">
        <v>351</v>
      </c>
      <c r="AM1" t="s">
        <v>531</v>
      </c>
      <c r="AN1" t="s">
        <v>532</v>
      </c>
      <c r="AO1" t="s">
        <v>533</v>
      </c>
      <c r="AP1" t="s">
        <v>372</v>
      </c>
      <c r="AQ1" t="s">
        <v>373</v>
      </c>
    </row>
    <row r="2" spans="1:43">
      <c r="A2" t="s">
        <v>8</v>
      </c>
      <c r="B2" s="2" t="s">
        <v>9</v>
      </c>
      <c r="C2" s="13">
        <v>1340</v>
      </c>
      <c r="D2" s="13">
        <v>275</v>
      </c>
      <c r="E2" s="13">
        <v>122</v>
      </c>
      <c r="F2" s="13">
        <v>306</v>
      </c>
      <c r="G2" s="13">
        <v>536</v>
      </c>
      <c r="H2" s="13">
        <v>2579</v>
      </c>
      <c r="I2" s="13">
        <v>709</v>
      </c>
      <c r="J2" s="13">
        <v>114</v>
      </c>
      <c r="K2" s="13">
        <v>28</v>
      </c>
      <c r="L2" s="13">
        <v>153</v>
      </c>
      <c r="M2" s="13">
        <v>71</v>
      </c>
      <c r="N2" s="13">
        <v>1075</v>
      </c>
      <c r="O2" s="13">
        <v>296</v>
      </c>
      <c r="P2" s="13">
        <v>614</v>
      </c>
      <c r="Q2" s="13">
        <v>29</v>
      </c>
      <c r="R2" s="13">
        <v>5</v>
      </c>
      <c r="S2" s="7">
        <f t="shared" ref="S2:S14" si="0">+O2+P2+Q2+R2</f>
        <v>944</v>
      </c>
      <c r="T2" s="10">
        <f t="shared" ref="T2:T14" si="1">+C2-S2</f>
        <v>396</v>
      </c>
      <c r="U2" s="2">
        <v>25</v>
      </c>
      <c r="V2" s="2">
        <v>1</v>
      </c>
      <c r="W2" s="2">
        <v>1</v>
      </c>
      <c r="X2" s="2">
        <f t="shared" ref="X2:X14" si="2">+U2+V2+W2</f>
        <v>27</v>
      </c>
      <c r="Y2">
        <f t="shared" ref="Y2:Y14" si="3">+D2-X2</f>
        <v>248</v>
      </c>
      <c r="Z2" s="2">
        <v>6</v>
      </c>
      <c r="AB2" s="2"/>
      <c r="AC2">
        <f t="shared" ref="AC2:AC14" si="4">+E2-Z2-AA2-AB2</f>
        <v>116</v>
      </c>
      <c r="AD2" s="2">
        <v>34</v>
      </c>
      <c r="AE2" s="2">
        <v>1</v>
      </c>
      <c r="AF2">
        <v>4</v>
      </c>
      <c r="AG2" s="2">
        <f t="shared" ref="AG2:AG14" si="5">SUM(AD2:AF2)</f>
        <v>39</v>
      </c>
      <c r="AH2">
        <f>+F2-AG2</f>
        <v>267</v>
      </c>
      <c r="AI2" s="2">
        <v>17</v>
      </c>
      <c r="AJ2" s="2">
        <v>7</v>
      </c>
      <c r="AK2">
        <v>3</v>
      </c>
      <c r="AL2">
        <f>+G2-AI2-AJ2-AK2</f>
        <v>509</v>
      </c>
      <c r="AM2" s="16">
        <f>AI2+AD2+Z2+U2+P2</f>
        <v>696</v>
      </c>
      <c r="AN2" s="16">
        <f>AE2+AJ2+AA2+V2+Q2</f>
        <v>38</v>
      </c>
      <c r="AO2" s="16">
        <f>AK2+AF2+AB2+W2+R2</f>
        <v>13</v>
      </c>
      <c r="AP2" s="16">
        <f>+T2+Y2+AC2+AF2+AL2</f>
        <v>1273</v>
      </c>
      <c r="AQ2" s="17">
        <f>+AP2/H2</f>
        <v>0.49360217138425744</v>
      </c>
    </row>
    <row r="3" spans="1:43">
      <c r="A3" t="s">
        <v>10</v>
      </c>
      <c r="B3" s="2" t="s">
        <v>11</v>
      </c>
      <c r="C3" s="13">
        <v>985</v>
      </c>
      <c r="D3" s="13">
        <v>111</v>
      </c>
      <c r="E3" s="13">
        <v>33</v>
      </c>
      <c r="F3" s="13">
        <v>57</v>
      </c>
      <c r="G3" s="13">
        <v>220</v>
      </c>
      <c r="H3" s="13">
        <v>1406</v>
      </c>
      <c r="I3" s="13">
        <v>501</v>
      </c>
      <c r="J3" s="13">
        <v>26</v>
      </c>
      <c r="K3" s="13">
        <v>4</v>
      </c>
      <c r="L3" s="13">
        <v>30</v>
      </c>
      <c r="M3" s="13">
        <v>23</v>
      </c>
      <c r="N3" s="13">
        <v>584</v>
      </c>
      <c r="O3" s="13">
        <v>192</v>
      </c>
      <c r="P3" s="13">
        <v>462</v>
      </c>
      <c r="Q3" s="13">
        <v>25</v>
      </c>
      <c r="R3" s="13">
        <v>5</v>
      </c>
      <c r="S3" s="7">
        <f t="shared" si="0"/>
        <v>684</v>
      </c>
      <c r="T3" s="10">
        <f t="shared" si="1"/>
        <v>301</v>
      </c>
      <c r="U3" s="2">
        <v>12</v>
      </c>
      <c r="X3" s="2">
        <f t="shared" si="2"/>
        <v>12</v>
      </c>
      <c r="Y3">
        <f t="shared" si="3"/>
        <v>99</v>
      </c>
      <c r="AA3" s="2">
        <v>1</v>
      </c>
      <c r="AC3">
        <f t="shared" si="4"/>
        <v>32</v>
      </c>
      <c r="AD3" s="2">
        <v>1</v>
      </c>
      <c r="AE3" s="2"/>
      <c r="AG3" s="2">
        <f t="shared" si="5"/>
        <v>1</v>
      </c>
      <c r="AH3">
        <f>+F3-AG3</f>
        <v>56</v>
      </c>
      <c r="AI3" s="2">
        <v>8</v>
      </c>
      <c r="AL3">
        <f>+G3-AI3-AJ3-AK3</f>
        <v>212</v>
      </c>
      <c r="AM3" s="16">
        <f t="shared" ref="AM3:AM14" si="6">AI3+AD3+Z3+U3+P3</f>
        <v>483</v>
      </c>
      <c r="AN3" s="16">
        <f t="shared" ref="AN3:AN14" si="7">AE3+AJ3+AA3+V3+Q3</f>
        <v>26</v>
      </c>
      <c r="AO3" s="16">
        <f t="shared" ref="AO3:AO14" si="8">AK3+AF3+AB3+W3+R3</f>
        <v>5</v>
      </c>
      <c r="AP3" s="16">
        <f t="shared" ref="AP3:AP14" si="9">+T3+Y3+AC3+AF3+AL3</f>
        <v>644</v>
      </c>
      <c r="AQ3" s="17">
        <f t="shared" ref="AQ3:AQ14" si="10">+AP3/H3</f>
        <v>0.45803698435277385</v>
      </c>
    </row>
    <row r="4" spans="1:43">
      <c r="A4" t="s">
        <v>12</v>
      </c>
      <c r="B4" s="2" t="s">
        <v>13</v>
      </c>
      <c r="C4" s="13">
        <v>618</v>
      </c>
      <c r="D4" s="13">
        <v>142</v>
      </c>
      <c r="E4" s="13">
        <v>24</v>
      </c>
      <c r="F4" s="13">
        <v>35</v>
      </c>
      <c r="G4" s="13">
        <v>316</v>
      </c>
      <c r="H4" s="13">
        <v>1135</v>
      </c>
      <c r="I4" s="13">
        <v>311</v>
      </c>
      <c r="J4" s="13">
        <v>66</v>
      </c>
      <c r="K4" s="13">
        <v>14</v>
      </c>
      <c r="L4" s="13">
        <v>8</v>
      </c>
      <c r="M4" s="13">
        <v>7</v>
      </c>
      <c r="N4" s="13">
        <v>406</v>
      </c>
      <c r="O4" s="13">
        <v>94</v>
      </c>
      <c r="P4" s="13">
        <v>252</v>
      </c>
      <c r="Q4" s="13">
        <v>28</v>
      </c>
      <c r="R4" s="13">
        <v>17</v>
      </c>
      <c r="S4" s="7">
        <f t="shared" si="0"/>
        <v>391</v>
      </c>
      <c r="T4" s="10">
        <f t="shared" si="1"/>
        <v>227</v>
      </c>
      <c r="U4" s="2">
        <v>13</v>
      </c>
      <c r="W4" s="2">
        <v>1</v>
      </c>
      <c r="X4" s="2">
        <f t="shared" si="2"/>
        <v>14</v>
      </c>
      <c r="Y4">
        <f t="shared" si="3"/>
        <v>128</v>
      </c>
      <c r="Z4" s="2">
        <v>1</v>
      </c>
      <c r="AA4" s="2">
        <v>4</v>
      </c>
      <c r="AB4" s="2"/>
      <c r="AC4">
        <f t="shared" si="4"/>
        <v>19</v>
      </c>
      <c r="AD4" s="2">
        <v>2</v>
      </c>
      <c r="AE4" s="2"/>
      <c r="AG4" s="2">
        <f t="shared" si="5"/>
        <v>2</v>
      </c>
      <c r="AH4">
        <f>+F4-AG4</f>
        <v>33</v>
      </c>
      <c r="AI4" s="2">
        <v>1</v>
      </c>
      <c r="AJ4" s="2">
        <v>4</v>
      </c>
      <c r="AL4">
        <f>+G4-AI4-AJ4-AK4</f>
        <v>311</v>
      </c>
      <c r="AM4" s="16">
        <f t="shared" si="6"/>
        <v>269</v>
      </c>
      <c r="AN4" s="16">
        <f t="shared" si="7"/>
        <v>36</v>
      </c>
      <c r="AO4" s="16">
        <f t="shared" si="8"/>
        <v>18</v>
      </c>
      <c r="AP4" s="16">
        <f t="shared" si="9"/>
        <v>685</v>
      </c>
      <c r="AQ4" s="17">
        <f t="shared" si="10"/>
        <v>0.6035242290748899</v>
      </c>
    </row>
    <row r="5" spans="1:43">
      <c r="A5" t="s">
        <v>14</v>
      </c>
      <c r="B5" s="2" t="s">
        <v>15</v>
      </c>
      <c r="C5" s="13">
        <v>665</v>
      </c>
      <c r="D5" s="13">
        <v>102</v>
      </c>
      <c r="E5" s="13">
        <v>33</v>
      </c>
      <c r="F5" s="13">
        <v>64</v>
      </c>
      <c r="G5" s="13">
        <v>339</v>
      </c>
      <c r="H5" s="13">
        <v>1203</v>
      </c>
      <c r="I5" s="13">
        <v>370</v>
      </c>
      <c r="J5" s="13">
        <v>53</v>
      </c>
      <c r="K5" s="13">
        <v>12</v>
      </c>
      <c r="L5" s="13">
        <v>46</v>
      </c>
      <c r="M5" s="13">
        <v>65</v>
      </c>
      <c r="N5" s="13">
        <v>546</v>
      </c>
      <c r="O5" s="13">
        <v>105</v>
      </c>
      <c r="P5" s="13">
        <v>321</v>
      </c>
      <c r="Q5" s="13">
        <v>11</v>
      </c>
      <c r="R5" s="13">
        <v>7</v>
      </c>
      <c r="S5" s="7">
        <f t="shared" si="0"/>
        <v>444</v>
      </c>
      <c r="T5" s="10">
        <f t="shared" si="1"/>
        <v>221</v>
      </c>
      <c r="U5" s="2">
        <v>11</v>
      </c>
      <c r="V5" s="2">
        <v>9</v>
      </c>
      <c r="W5" s="2">
        <v>1</v>
      </c>
      <c r="X5" s="2">
        <f t="shared" si="2"/>
        <v>21</v>
      </c>
      <c r="Y5">
        <f t="shared" si="3"/>
        <v>81</v>
      </c>
      <c r="Z5" s="2">
        <v>6</v>
      </c>
      <c r="AB5" s="2">
        <v>1</v>
      </c>
      <c r="AC5">
        <f t="shared" si="4"/>
        <v>26</v>
      </c>
      <c r="AD5" s="2">
        <v>5</v>
      </c>
      <c r="AG5" s="2">
        <f t="shared" si="5"/>
        <v>5</v>
      </c>
      <c r="AH5">
        <f>+F5-AG5</f>
        <v>59</v>
      </c>
      <c r="AI5" s="2">
        <v>19</v>
      </c>
      <c r="AK5">
        <v>1</v>
      </c>
      <c r="AL5">
        <f>+G5-AI5-AJ5-AK5</f>
        <v>319</v>
      </c>
      <c r="AM5" s="16">
        <f t="shared" si="6"/>
        <v>362</v>
      </c>
      <c r="AN5" s="16">
        <f t="shared" si="7"/>
        <v>20</v>
      </c>
      <c r="AO5" s="16">
        <f t="shared" si="8"/>
        <v>10</v>
      </c>
      <c r="AP5" s="16">
        <f t="shared" si="9"/>
        <v>647</v>
      </c>
      <c r="AQ5" s="17">
        <f t="shared" si="10"/>
        <v>0.53782211138819613</v>
      </c>
    </row>
    <row r="6" spans="1:43">
      <c r="A6" t="s">
        <v>16</v>
      </c>
      <c r="B6" s="2" t="s">
        <v>17</v>
      </c>
      <c r="C6" s="13">
        <v>1226</v>
      </c>
      <c r="D6" s="13">
        <v>241</v>
      </c>
      <c r="E6" s="13">
        <v>122</v>
      </c>
      <c r="F6" s="13">
        <v>193</v>
      </c>
      <c r="G6" s="13">
        <v>724</v>
      </c>
      <c r="H6" s="13">
        <v>2506</v>
      </c>
      <c r="I6" s="13">
        <v>763</v>
      </c>
      <c r="J6" s="13">
        <v>80</v>
      </c>
      <c r="K6" s="13">
        <v>32</v>
      </c>
      <c r="L6" s="13">
        <v>100</v>
      </c>
      <c r="M6" s="13">
        <v>85</v>
      </c>
      <c r="N6" s="13">
        <v>1060</v>
      </c>
      <c r="O6" s="13">
        <v>142</v>
      </c>
      <c r="P6" s="13">
        <v>711</v>
      </c>
      <c r="Q6" s="13">
        <v>4</v>
      </c>
      <c r="R6" s="13">
        <v>12</v>
      </c>
      <c r="S6" s="7">
        <f t="shared" si="0"/>
        <v>869</v>
      </c>
      <c r="T6" s="10">
        <f t="shared" si="1"/>
        <v>357</v>
      </c>
      <c r="U6" s="2">
        <v>6</v>
      </c>
      <c r="V6" s="2">
        <v>4</v>
      </c>
      <c r="W6" s="2">
        <v>8</v>
      </c>
      <c r="X6" s="2">
        <f t="shared" si="2"/>
        <v>18</v>
      </c>
      <c r="Y6">
        <f t="shared" si="3"/>
        <v>223</v>
      </c>
      <c r="Z6" s="2">
        <v>5</v>
      </c>
      <c r="AA6" s="2">
        <v>7</v>
      </c>
      <c r="AB6" s="2"/>
      <c r="AC6">
        <f t="shared" si="4"/>
        <v>110</v>
      </c>
      <c r="AD6" s="2">
        <v>19</v>
      </c>
      <c r="AE6" s="2">
        <v>1</v>
      </c>
      <c r="AF6">
        <v>1</v>
      </c>
      <c r="AG6" s="2">
        <f t="shared" si="5"/>
        <v>21</v>
      </c>
      <c r="AH6">
        <f>+F6-AG6</f>
        <v>172</v>
      </c>
      <c r="AI6" s="2">
        <v>19</v>
      </c>
      <c r="AJ6" s="2">
        <v>3</v>
      </c>
      <c r="AK6">
        <v>24</v>
      </c>
      <c r="AL6">
        <f>+G6-AI6-AJ6-AK6</f>
        <v>678</v>
      </c>
      <c r="AM6" s="16">
        <f t="shared" si="6"/>
        <v>760</v>
      </c>
      <c r="AN6" s="16">
        <f t="shared" si="7"/>
        <v>19</v>
      </c>
      <c r="AO6" s="16">
        <f t="shared" si="8"/>
        <v>45</v>
      </c>
      <c r="AP6" s="16">
        <f t="shared" si="9"/>
        <v>1369</v>
      </c>
      <c r="AQ6" s="17">
        <f t="shared" si="10"/>
        <v>0.54628890662410212</v>
      </c>
    </row>
    <row r="7" spans="1:43">
      <c r="A7" t="s">
        <v>18</v>
      </c>
      <c r="B7" s="2" t="s">
        <v>19</v>
      </c>
      <c r="C7" s="13">
        <v>650</v>
      </c>
      <c r="D7" s="13">
        <v>210</v>
      </c>
      <c r="E7" s="13">
        <v>31</v>
      </c>
      <c r="F7" s="13">
        <v>44</v>
      </c>
      <c r="G7" s="13">
        <v>299</v>
      </c>
      <c r="H7" s="13">
        <v>1234</v>
      </c>
      <c r="I7" s="13">
        <v>316</v>
      </c>
      <c r="J7" s="13">
        <v>65</v>
      </c>
      <c r="K7" s="13">
        <v>8</v>
      </c>
      <c r="L7" s="13">
        <v>7</v>
      </c>
      <c r="M7" s="13">
        <v>39</v>
      </c>
      <c r="N7" s="13">
        <v>435</v>
      </c>
      <c r="O7" s="13">
        <v>93</v>
      </c>
      <c r="P7" s="13">
        <v>215</v>
      </c>
      <c r="Q7" s="13">
        <v>17</v>
      </c>
      <c r="R7" s="13">
        <v>8</v>
      </c>
      <c r="S7" s="7">
        <f t="shared" si="0"/>
        <v>333</v>
      </c>
      <c r="T7" s="10">
        <f t="shared" si="1"/>
        <v>317</v>
      </c>
      <c r="U7" s="2">
        <v>19</v>
      </c>
      <c r="V7" s="2">
        <v>20</v>
      </c>
      <c r="W7" s="2">
        <v>4</v>
      </c>
      <c r="X7" s="2">
        <f t="shared" si="2"/>
        <v>43</v>
      </c>
      <c r="Y7">
        <f t="shared" si="3"/>
        <v>167</v>
      </c>
      <c r="Z7" s="2">
        <v>3</v>
      </c>
      <c r="AB7" s="2"/>
      <c r="AC7">
        <f t="shared" si="4"/>
        <v>28</v>
      </c>
      <c r="AF7">
        <v>1</v>
      </c>
      <c r="AG7" s="2">
        <f t="shared" si="5"/>
        <v>1</v>
      </c>
      <c r="AH7">
        <f>+F7-AG7</f>
        <v>43</v>
      </c>
      <c r="AI7" s="2">
        <v>10</v>
      </c>
      <c r="AJ7" s="2">
        <v>3</v>
      </c>
      <c r="AK7">
        <v>1</v>
      </c>
      <c r="AL7">
        <f>+G7-AI7-AJ7-AK7</f>
        <v>285</v>
      </c>
      <c r="AM7" s="16">
        <f t="shared" si="6"/>
        <v>247</v>
      </c>
      <c r="AN7" s="16">
        <f t="shared" si="7"/>
        <v>40</v>
      </c>
      <c r="AO7" s="16">
        <f t="shared" si="8"/>
        <v>14</v>
      </c>
      <c r="AP7" s="16">
        <f t="shared" si="9"/>
        <v>798</v>
      </c>
      <c r="AQ7" s="17">
        <f t="shared" si="10"/>
        <v>0.64667747163695299</v>
      </c>
    </row>
    <row r="8" spans="1:43">
      <c r="A8" t="s">
        <v>20</v>
      </c>
      <c r="B8" s="2" t="s">
        <v>21</v>
      </c>
      <c r="C8" s="13">
        <v>1717</v>
      </c>
      <c r="D8" s="13">
        <v>98</v>
      </c>
      <c r="E8" s="13">
        <v>79</v>
      </c>
      <c r="F8" s="13">
        <v>421</v>
      </c>
      <c r="G8" s="13">
        <v>3275</v>
      </c>
      <c r="H8" s="13">
        <v>5590</v>
      </c>
      <c r="I8" s="13">
        <v>424</v>
      </c>
      <c r="J8" s="13">
        <v>20</v>
      </c>
      <c r="K8" s="13">
        <v>6</v>
      </c>
      <c r="L8" s="13">
        <v>17</v>
      </c>
      <c r="M8" s="13">
        <v>20</v>
      </c>
      <c r="N8" s="13">
        <v>487</v>
      </c>
      <c r="O8" s="13">
        <v>381</v>
      </c>
      <c r="P8" s="13">
        <v>224</v>
      </c>
      <c r="Q8" s="13">
        <v>76</v>
      </c>
      <c r="R8" s="13">
        <v>66</v>
      </c>
      <c r="S8" s="7">
        <f t="shared" si="0"/>
        <v>747</v>
      </c>
      <c r="T8" s="10">
        <f t="shared" si="1"/>
        <v>970</v>
      </c>
      <c r="U8" s="2">
        <v>17</v>
      </c>
      <c r="V8" s="2">
        <v>1</v>
      </c>
      <c r="W8" s="2">
        <v>6</v>
      </c>
      <c r="X8" s="2">
        <f t="shared" si="2"/>
        <v>24</v>
      </c>
      <c r="Y8">
        <f t="shared" si="3"/>
        <v>74</v>
      </c>
      <c r="Z8" s="2">
        <v>5</v>
      </c>
      <c r="AB8" s="2">
        <v>5</v>
      </c>
      <c r="AC8">
        <f t="shared" si="4"/>
        <v>69</v>
      </c>
      <c r="AD8" s="2">
        <v>7</v>
      </c>
      <c r="AE8" s="2">
        <v>7</v>
      </c>
      <c r="AF8">
        <v>10</v>
      </c>
      <c r="AG8" s="2">
        <f t="shared" si="5"/>
        <v>24</v>
      </c>
      <c r="AH8">
        <f>+F8-AG8</f>
        <v>397</v>
      </c>
      <c r="AI8" s="2">
        <v>3</v>
      </c>
      <c r="AK8">
        <v>1</v>
      </c>
      <c r="AL8">
        <f>+G8-AI8-AJ8-AK8</f>
        <v>3271</v>
      </c>
      <c r="AM8" s="16">
        <f t="shared" si="6"/>
        <v>256</v>
      </c>
      <c r="AN8" s="16">
        <f t="shared" si="7"/>
        <v>84</v>
      </c>
      <c r="AO8" s="16">
        <f t="shared" si="8"/>
        <v>88</v>
      </c>
      <c r="AP8" s="16">
        <f t="shared" si="9"/>
        <v>4394</v>
      </c>
      <c r="AQ8" s="17">
        <f t="shared" si="10"/>
        <v>0.78604651162790695</v>
      </c>
    </row>
    <row r="9" spans="1:43">
      <c r="A9" t="s">
        <v>22</v>
      </c>
      <c r="B9" s="2" t="s">
        <v>23</v>
      </c>
      <c r="C9" s="13">
        <v>678</v>
      </c>
      <c r="D9" s="13">
        <v>285</v>
      </c>
      <c r="E9" s="13">
        <v>56</v>
      </c>
      <c r="F9" s="13">
        <v>48</v>
      </c>
      <c r="G9" s="13">
        <v>473</v>
      </c>
      <c r="H9" s="13">
        <v>1540</v>
      </c>
      <c r="I9" s="13">
        <v>441</v>
      </c>
      <c r="J9" s="13">
        <v>162</v>
      </c>
      <c r="K9" s="13">
        <v>19</v>
      </c>
      <c r="L9" s="13">
        <v>19</v>
      </c>
      <c r="M9" s="13">
        <v>50</v>
      </c>
      <c r="N9" s="13">
        <v>691</v>
      </c>
      <c r="O9" s="13">
        <v>60</v>
      </c>
      <c r="P9" s="13">
        <v>403</v>
      </c>
      <c r="Q9" s="13">
        <v>5</v>
      </c>
      <c r="R9" s="13">
        <v>7</v>
      </c>
      <c r="S9" s="7">
        <f t="shared" si="0"/>
        <v>475</v>
      </c>
      <c r="T9" s="10">
        <f t="shared" si="1"/>
        <v>203</v>
      </c>
      <c r="U9" s="2">
        <v>18</v>
      </c>
      <c r="W9" s="2">
        <v>2</v>
      </c>
      <c r="X9" s="2">
        <f t="shared" si="2"/>
        <v>20</v>
      </c>
      <c r="Y9">
        <f t="shared" si="3"/>
        <v>265</v>
      </c>
      <c r="Z9" s="2">
        <v>9</v>
      </c>
      <c r="AA9" s="2">
        <v>2</v>
      </c>
      <c r="AB9" s="2"/>
      <c r="AC9">
        <f t="shared" si="4"/>
        <v>45</v>
      </c>
      <c r="AE9" s="2">
        <v>3</v>
      </c>
      <c r="AG9" s="2">
        <f t="shared" si="5"/>
        <v>3</v>
      </c>
      <c r="AH9">
        <f>+F9-AG9</f>
        <v>45</v>
      </c>
      <c r="AI9" s="2">
        <v>12</v>
      </c>
      <c r="AJ9">
        <v>3</v>
      </c>
      <c r="AK9">
        <v>7</v>
      </c>
      <c r="AL9">
        <f>+G9-AI9-AJ9-AK9</f>
        <v>451</v>
      </c>
      <c r="AM9" s="16">
        <f t="shared" si="6"/>
        <v>442</v>
      </c>
      <c r="AN9" s="16">
        <f t="shared" si="7"/>
        <v>13</v>
      </c>
      <c r="AO9" s="16">
        <f t="shared" si="8"/>
        <v>16</v>
      </c>
      <c r="AP9" s="16">
        <f t="shared" si="9"/>
        <v>964</v>
      </c>
      <c r="AQ9" s="17">
        <f t="shared" si="10"/>
        <v>0.62597402597402596</v>
      </c>
    </row>
    <row r="10" spans="1:43">
      <c r="A10" t="s">
        <v>24</v>
      </c>
      <c r="B10" s="2" t="s">
        <v>25</v>
      </c>
      <c r="C10" s="13">
        <v>1262</v>
      </c>
      <c r="D10" s="13">
        <v>112</v>
      </c>
      <c r="E10" s="13">
        <v>122</v>
      </c>
      <c r="F10" s="13">
        <v>43</v>
      </c>
      <c r="G10" s="13">
        <v>565</v>
      </c>
      <c r="H10" s="13">
        <v>2104</v>
      </c>
      <c r="I10" s="13">
        <v>841</v>
      </c>
      <c r="J10" s="13">
        <v>45</v>
      </c>
      <c r="K10" s="13">
        <v>42</v>
      </c>
      <c r="L10" s="13">
        <v>14</v>
      </c>
      <c r="M10" s="13">
        <v>138</v>
      </c>
      <c r="N10" s="13">
        <v>1080</v>
      </c>
      <c r="O10" s="13">
        <v>145</v>
      </c>
      <c r="P10" s="13">
        <v>637</v>
      </c>
      <c r="Q10" s="13">
        <v>118</v>
      </c>
      <c r="R10" s="13">
        <v>7</v>
      </c>
      <c r="S10" s="7">
        <f t="shared" si="0"/>
        <v>907</v>
      </c>
      <c r="T10" s="10">
        <f t="shared" si="1"/>
        <v>355</v>
      </c>
      <c r="U10" s="2">
        <v>5</v>
      </c>
      <c r="V10" s="2">
        <v>15</v>
      </c>
      <c r="W10" s="2">
        <v>1</v>
      </c>
      <c r="X10" s="2">
        <f t="shared" si="2"/>
        <v>21</v>
      </c>
      <c r="Y10">
        <f t="shared" si="3"/>
        <v>91</v>
      </c>
      <c r="Z10" s="2">
        <v>9</v>
      </c>
      <c r="AA10" s="2">
        <v>3</v>
      </c>
      <c r="AB10" s="2"/>
      <c r="AC10">
        <f t="shared" si="4"/>
        <v>110</v>
      </c>
      <c r="AD10" s="2">
        <v>6</v>
      </c>
      <c r="AE10" s="2"/>
      <c r="AF10">
        <v>10</v>
      </c>
      <c r="AG10" s="2">
        <f t="shared" si="5"/>
        <v>16</v>
      </c>
      <c r="AH10">
        <f>+F10-AG10</f>
        <v>27</v>
      </c>
      <c r="AI10" s="2">
        <v>25</v>
      </c>
      <c r="AJ10" s="2">
        <v>6</v>
      </c>
      <c r="AK10">
        <v>3</v>
      </c>
      <c r="AL10">
        <f>+G10-AI10-AJ10-AK10</f>
        <v>531</v>
      </c>
      <c r="AM10" s="16">
        <f t="shared" si="6"/>
        <v>682</v>
      </c>
      <c r="AN10" s="16">
        <f t="shared" si="7"/>
        <v>142</v>
      </c>
      <c r="AO10" s="16">
        <f t="shared" si="8"/>
        <v>21</v>
      </c>
      <c r="AP10" s="16">
        <f t="shared" si="9"/>
        <v>1097</v>
      </c>
      <c r="AQ10" s="17">
        <f t="shared" si="10"/>
        <v>0.52138783269961975</v>
      </c>
    </row>
    <row r="11" spans="1:43">
      <c r="A11" t="s">
        <v>26</v>
      </c>
      <c r="B11" s="2" t="s">
        <v>27</v>
      </c>
      <c r="C11" s="13">
        <v>1085</v>
      </c>
      <c r="D11" s="13">
        <v>22</v>
      </c>
      <c r="E11" s="13">
        <v>95</v>
      </c>
      <c r="F11" s="13">
        <v>35</v>
      </c>
      <c r="G11" s="13">
        <v>434</v>
      </c>
      <c r="H11" s="13">
        <v>1671</v>
      </c>
      <c r="I11" s="13">
        <v>606</v>
      </c>
      <c r="J11" s="13">
        <v>6</v>
      </c>
      <c r="K11" s="13">
        <v>32</v>
      </c>
      <c r="L11" s="13">
        <v>26</v>
      </c>
      <c r="M11" s="13">
        <v>62</v>
      </c>
      <c r="N11" s="13">
        <v>732</v>
      </c>
      <c r="O11" s="13">
        <v>164</v>
      </c>
      <c r="P11" s="13">
        <v>469</v>
      </c>
      <c r="Q11" s="13">
        <v>19</v>
      </c>
      <c r="R11" s="13">
        <v>11</v>
      </c>
      <c r="S11" s="7">
        <f t="shared" si="0"/>
        <v>663</v>
      </c>
      <c r="T11" s="10">
        <f t="shared" si="1"/>
        <v>422</v>
      </c>
      <c r="U11" s="2">
        <v>6</v>
      </c>
      <c r="W11" s="2"/>
      <c r="X11" s="2">
        <f t="shared" si="2"/>
        <v>6</v>
      </c>
      <c r="Y11">
        <f t="shared" si="3"/>
        <v>16</v>
      </c>
      <c r="Z11" s="2">
        <v>3</v>
      </c>
      <c r="AB11" s="2"/>
      <c r="AC11">
        <f t="shared" si="4"/>
        <v>92</v>
      </c>
      <c r="AD11" s="2">
        <v>4</v>
      </c>
      <c r="AF11">
        <v>1</v>
      </c>
      <c r="AG11" s="2">
        <f t="shared" si="5"/>
        <v>5</v>
      </c>
      <c r="AH11">
        <f>+F11-AG11</f>
        <v>30</v>
      </c>
      <c r="AI11" s="2">
        <v>13</v>
      </c>
      <c r="AJ11" s="2">
        <v>8</v>
      </c>
      <c r="AK11">
        <v>4</v>
      </c>
      <c r="AL11">
        <f>+G11-AI11-AJ11-AK11</f>
        <v>409</v>
      </c>
      <c r="AM11" s="16">
        <f t="shared" si="6"/>
        <v>495</v>
      </c>
      <c r="AN11" s="16">
        <f t="shared" si="7"/>
        <v>27</v>
      </c>
      <c r="AO11" s="16">
        <f t="shared" si="8"/>
        <v>16</v>
      </c>
      <c r="AP11" s="16">
        <f t="shared" si="9"/>
        <v>940</v>
      </c>
      <c r="AQ11" s="17">
        <f t="shared" si="10"/>
        <v>0.56253740275284259</v>
      </c>
    </row>
    <row r="12" spans="1:43">
      <c r="A12" t="s">
        <v>28</v>
      </c>
      <c r="B12" s="2" t="s">
        <v>29</v>
      </c>
      <c r="C12" s="13">
        <v>545</v>
      </c>
      <c r="D12" s="13">
        <v>181</v>
      </c>
      <c r="E12" s="13">
        <v>33</v>
      </c>
      <c r="F12" s="13">
        <v>46</v>
      </c>
      <c r="G12" s="13">
        <v>429</v>
      </c>
      <c r="H12" s="13">
        <v>1234</v>
      </c>
      <c r="I12" s="13">
        <v>337</v>
      </c>
      <c r="J12" s="13">
        <v>118</v>
      </c>
      <c r="K12" s="13">
        <v>18</v>
      </c>
      <c r="L12" s="13">
        <v>25</v>
      </c>
      <c r="M12" s="13">
        <v>78</v>
      </c>
      <c r="N12" s="13">
        <v>576</v>
      </c>
      <c r="O12" s="13">
        <v>49</v>
      </c>
      <c r="P12" s="13">
        <v>306</v>
      </c>
      <c r="Q12" s="13">
        <v>11</v>
      </c>
      <c r="R12" s="13"/>
      <c r="S12" s="7">
        <f t="shared" si="0"/>
        <v>366</v>
      </c>
      <c r="T12" s="10">
        <f t="shared" si="1"/>
        <v>179</v>
      </c>
      <c r="U12" s="2">
        <v>32</v>
      </c>
      <c r="W12" s="2"/>
      <c r="X12" s="2">
        <f t="shared" si="2"/>
        <v>32</v>
      </c>
      <c r="Y12">
        <f t="shared" si="3"/>
        <v>149</v>
      </c>
      <c r="Z12" s="2">
        <v>2</v>
      </c>
      <c r="AB12" s="2"/>
      <c r="AC12">
        <f t="shared" si="4"/>
        <v>31</v>
      </c>
      <c r="AD12" s="2">
        <v>4</v>
      </c>
      <c r="AG12" s="2">
        <f t="shared" si="5"/>
        <v>4</v>
      </c>
      <c r="AH12">
        <f>+F12-AG12</f>
        <v>42</v>
      </c>
      <c r="AI12" s="2">
        <v>32</v>
      </c>
      <c r="AJ12" s="2">
        <v>2</v>
      </c>
      <c r="AK12">
        <v>1</v>
      </c>
      <c r="AL12">
        <f>+G12-AI12-AJ12-AK12</f>
        <v>394</v>
      </c>
      <c r="AM12" s="16">
        <f t="shared" si="6"/>
        <v>376</v>
      </c>
      <c r="AN12" s="16">
        <f t="shared" si="7"/>
        <v>13</v>
      </c>
      <c r="AO12" s="16">
        <f t="shared" si="8"/>
        <v>1</v>
      </c>
      <c r="AP12" s="16">
        <f t="shared" si="9"/>
        <v>753</v>
      </c>
      <c r="AQ12" s="17">
        <f t="shared" si="10"/>
        <v>0.6102106969205835</v>
      </c>
    </row>
    <row r="13" spans="1:43">
      <c r="A13" t="s">
        <v>30</v>
      </c>
      <c r="B13" s="2" t="s">
        <v>31</v>
      </c>
      <c r="C13" s="13">
        <v>759</v>
      </c>
      <c r="D13" s="13">
        <v>248</v>
      </c>
      <c r="E13" s="13">
        <v>16</v>
      </c>
      <c r="F13" s="13">
        <v>51</v>
      </c>
      <c r="G13" s="13">
        <v>335</v>
      </c>
      <c r="H13" s="13">
        <v>1409</v>
      </c>
      <c r="I13" s="13">
        <v>385</v>
      </c>
      <c r="J13" s="13">
        <v>97</v>
      </c>
      <c r="K13" s="13">
        <v>3</v>
      </c>
      <c r="L13" s="13">
        <v>16</v>
      </c>
      <c r="M13" s="13">
        <v>25</v>
      </c>
      <c r="N13" s="13">
        <v>526</v>
      </c>
      <c r="O13" s="13">
        <v>129</v>
      </c>
      <c r="P13" s="13">
        <v>282</v>
      </c>
      <c r="Q13" s="13">
        <v>25</v>
      </c>
      <c r="R13" s="13">
        <v>4</v>
      </c>
      <c r="S13" s="7">
        <f t="shared" si="0"/>
        <v>440</v>
      </c>
      <c r="T13" s="10">
        <f t="shared" si="1"/>
        <v>319</v>
      </c>
      <c r="U13" s="2">
        <v>38</v>
      </c>
      <c r="V13" s="2">
        <v>29</v>
      </c>
      <c r="W13" s="2">
        <v>2</v>
      </c>
      <c r="X13" s="2">
        <f t="shared" si="2"/>
        <v>69</v>
      </c>
      <c r="Y13">
        <f t="shared" si="3"/>
        <v>179</v>
      </c>
      <c r="Z13" s="2">
        <v>3</v>
      </c>
      <c r="AB13" s="2">
        <v>2</v>
      </c>
      <c r="AC13">
        <f t="shared" si="4"/>
        <v>11</v>
      </c>
      <c r="AD13" s="2">
        <v>10</v>
      </c>
      <c r="AE13" s="2">
        <v>3</v>
      </c>
      <c r="AG13" s="2">
        <f t="shared" si="5"/>
        <v>13</v>
      </c>
      <c r="AH13">
        <f>+F13-AG13</f>
        <v>38</v>
      </c>
      <c r="AI13" s="2">
        <v>6</v>
      </c>
      <c r="AJ13" s="2">
        <v>1</v>
      </c>
      <c r="AL13">
        <f>+G13-AI13-AJ13-AK13</f>
        <v>328</v>
      </c>
      <c r="AM13" s="16">
        <f t="shared" si="6"/>
        <v>339</v>
      </c>
      <c r="AN13" s="16">
        <f t="shared" si="7"/>
        <v>58</v>
      </c>
      <c r="AO13" s="16">
        <f t="shared" si="8"/>
        <v>8</v>
      </c>
      <c r="AP13" s="16">
        <f t="shared" si="9"/>
        <v>837</v>
      </c>
      <c r="AQ13" s="17">
        <f t="shared" si="10"/>
        <v>0.59403832505322929</v>
      </c>
    </row>
    <row r="14" spans="1:43">
      <c r="B14" s="1" t="s">
        <v>32</v>
      </c>
      <c r="C14" s="7">
        <v>11530</v>
      </c>
      <c r="D14" s="7">
        <v>2027</v>
      </c>
      <c r="E14" s="7">
        <v>766</v>
      </c>
      <c r="F14" s="7">
        <v>1343</v>
      </c>
      <c r="G14" s="7">
        <v>7945</v>
      </c>
      <c r="H14" s="7">
        <v>23611</v>
      </c>
      <c r="I14" s="7">
        <v>6004</v>
      </c>
      <c r="J14" s="7">
        <v>852</v>
      </c>
      <c r="K14" s="7">
        <v>218</v>
      </c>
      <c r="L14" s="7">
        <v>461</v>
      </c>
      <c r="M14" s="7">
        <v>663</v>
      </c>
      <c r="N14" s="7">
        <v>8198</v>
      </c>
      <c r="O14" s="7">
        <v>1850</v>
      </c>
      <c r="P14" s="7">
        <v>4896</v>
      </c>
      <c r="Q14" s="7">
        <v>368</v>
      </c>
      <c r="R14" s="7">
        <v>149</v>
      </c>
      <c r="S14" s="7">
        <f t="shared" si="0"/>
        <v>7263</v>
      </c>
      <c r="T14" s="10">
        <f t="shared" si="1"/>
        <v>4267</v>
      </c>
      <c r="U14" s="1">
        <v>202</v>
      </c>
      <c r="V14" s="1">
        <v>79</v>
      </c>
      <c r="W14" s="1">
        <f>SUM(W2:W13)</f>
        <v>26</v>
      </c>
      <c r="X14" s="2">
        <f t="shared" si="2"/>
        <v>307</v>
      </c>
      <c r="Y14">
        <f t="shared" si="3"/>
        <v>1720</v>
      </c>
      <c r="Z14" s="1">
        <v>52</v>
      </c>
      <c r="AA14" s="1">
        <v>17</v>
      </c>
      <c r="AB14" s="1">
        <v>8</v>
      </c>
      <c r="AC14">
        <f t="shared" si="4"/>
        <v>689</v>
      </c>
      <c r="AD14" s="1">
        <v>92</v>
      </c>
      <c r="AE14" s="1">
        <v>12</v>
      </c>
      <c r="AF14">
        <f>SUM(AF2:AF13)</f>
        <v>27</v>
      </c>
      <c r="AG14" s="2">
        <f t="shared" si="5"/>
        <v>131</v>
      </c>
      <c r="AH14">
        <f>+F14-AG14</f>
        <v>1212</v>
      </c>
      <c r="AI14" s="1">
        <v>165</v>
      </c>
      <c r="AJ14" s="1">
        <v>37</v>
      </c>
      <c r="AK14">
        <f>SUM(AK2:AK13)</f>
        <v>45</v>
      </c>
      <c r="AL14">
        <f>+G14-AI14-AJ14-AK14</f>
        <v>7698</v>
      </c>
      <c r="AM14" s="16">
        <f t="shared" si="6"/>
        <v>5407</v>
      </c>
      <c r="AN14" s="16">
        <f t="shared" si="7"/>
        <v>513</v>
      </c>
      <c r="AO14" s="16">
        <f t="shared" si="8"/>
        <v>255</v>
      </c>
      <c r="AP14" s="16">
        <f t="shared" si="9"/>
        <v>14401</v>
      </c>
      <c r="AQ14" s="17">
        <f t="shared" si="10"/>
        <v>0.60992757612977</v>
      </c>
    </row>
    <row r="15" spans="1:43">
      <c r="I15" s="17">
        <f>I14/C14</f>
        <v>0.52072853425845622</v>
      </c>
      <c r="J15" s="17">
        <f>J14/D14</f>
        <v>0.42032560434139121</v>
      </c>
      <c r="K15" s="17">
        <f>K14/E14</f>
        <v>0.28459530026109658</v>
      </c>
      <c r="L15" s="17">
        <f>L14/F14</f>
        <v>0.34326135517498141</v>
      </c>
      <c r="M15" s="17">
        <f>M14/G14</f>
        <v>8.3448709880427949E-2</v>
      </c>
      <c r="O15" s="17">
        <f>O14/$C14</f>
        <v>0.16045099739809193</v>
      </c>
      <c r="P15" s="17">
        <f t="shared" ref="P15:AC15" si="11">P14/$C14</f>
        <v>0.42463139635732872</v>
      </c>
      <c r="Q15" s="17">
        <f t="shared" si="11"/>
        <v>3.1916738941890718E-2</v>
      </c>
      <c r="R15" s="17">
        <f t="shared" si="11"/>
        <v>1.2922810060711188E-2</v>
      </c>
      <c r="S15" s="17">
        <f t="shared" si="11"/>
        <v>0.6299219427580226</v>
      </c>
      <c r="T15" s="17">
        <f t="shared" si="11"/>
        <v>0.37007805724197745</v>
      </c>
      <c r="U15" s="17">
        <f>U14/$D14</f>
        <v>9.9654662062160823E-2</v>
      </c>
      <c r="V15" s="17">
        <f t="shared" ref="V15:Y15" si="12">V14/$D14</f>
        <v>3.8973852984706465E-2</v>
      </c>
      <c r="W15" s="17">
        <f t="shared" si="12"/>
        <v>1.2826837691169216E-2</v>
      </c>
      <c r="X15" s="17">
        <f t="shared" si="12"/>
        <v>0.15145535273803651</v>
      </c>
      <c r="Y15" s="17">
        <f t="shared" si="12"/>
        <v>0.84854464726196355</v>
      </c>
      <c r="Z15" s="17">
        <f>Z14/$E14</f>
        <v>6.7885117493472591E-2</v>
      </c>
      <c r="AA15" s="17">
        <f t="shared" ref="AA15:AD15" si="13">AA14/$E14</f>
        <v>2.2193211488250653E-2</v>
      </c>
      <c r="AB15" s="17">
        <f t="shared" si="13"/>
        <v>1.0443864229765013E-2</v>
      </c>
      <c r="AC15" s="17">
        <f t="shared" si="13"/>
        <v>0.89947780678851175</v>
      </c>
      <c r="AD15" s="17">
        <f>AD14/$F14</f>
        <v>6.8503350707371555E-2</v>
      </c>
      <c r="AE15" s="17">
        <f t="shared" ref="AE15:AI15" si="14">AE14/$F14</f>
        <v>8.9352196574832461E-3</v>
      </c>
      <c r="AF15" s="17">
        <f t="shared" si="14"/>
        <v>2.0104244229337303E-2</v>
      </c>
      <c r="AG15" s="17">
        <f t="shared" si="14"/>
        <v>9.7542814594192104E-2</v>
      </c>
      <c r="AH15" s="17">
        <f t="shared" si="14"/>
        <v>0.90245718540580788</v>
      </c>
      <c r="AI15" s="17">
        <f>AI14/$G14</f>
        <v>2.076777847702958E-2</v>
      </c>
      <c r="AJ15" s="17">
        <f t="shared" ref="AJ15:AL15" si="15">AJ14/$G14</f>
        <v>4.6570169918187538E-3</v>
      </c>
      <c r="AK15" s="17">
        <f t="shared" si="15"/>
        <v>5.6639395846444307E-3</v>
      </c>
      <c r="AL15" s="17">
        <f t="shared" si="15"/>
        <v>0.96891126494650726</v>
      </c>
      <c r="AM15" s="70">
        <f>M15</f>
        <v>8.3448709880427949E-2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abSelected="1" workbookViewId="0">
      <selection activeCell="Z2" sqref="Z2:Z13"/>
    </sheetView>
  </sheetViews>
  <sheetFormatPr baseColWidth="10" defaultRowHeight="12.75"/>
  <cols>
    <col min="1" max="1" width="13.85546875" customWidth="1"/>
  </cols>
  <sheetData>
    <row r="1" spans="1:38">
      <c r="A1" t="s">
        <v>0</v>
      </c>
      <c r="B1" s="2" t="s">
        <v>371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2" t="s">
        <v>39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2" t="s">
        <v>40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</row>
    <row r="2" spans="1:38">
      <c r="A2" t="s">
        <v>20</v>
      </c>
      <c r="B2" s="2" t="s">
        <v>21</v>
      </c>
      <c r="C2" s="2">
        <v>5317</v>
      </c>
      <c r="D2" s="2">
        <v>325</v>
      </c>
      <c r="E2" s="2">
        <v>578</v>
      </c>
      <c r="F2" s="2">
        <v>6190</v>
      </c>
      <c r="G2" s="2">
        <v>7062</v>
      </c>
      <c r="H2" s="2">
        <v>19472</v>
      </c>
      <c r="I2" s="2">
        <v>5150</v>
      </c>
      <c r="J2" s="2">
        <v>310</v>
      </c>
      <c r="K2" s="2">
        <v>578</v>
      </c>
      <c r="L2" s="2">
        <v>6190</v>
      </c>
      <c r="M2" s="2">
        <v>7062</v>
      </c>
      <c r="N2" s="2">
        <v>19290</v>
      </c>
      <c r="O2" s="4">
        <f>+I2*I16</f>
        <v>1081.5</v>
      </c>
      <c r="P2" s="4">
        <f>+J2*J16</f>
        <v>148.79999999999998</v>
      </c>
      <c r="Q2" s="4">
        <f>+K2*K16</f>
        <v>260.10000000000002</v>
      </c>
      <c r="R2" s="4">
        <f>+L2*L16</f>
        <v>1052.3000000000002</v>
      </c>
      <c r="S2" s="4">
        <f>+M2*M16</f>
        <v>5720.22</v>
      </c>
      <c r="T2" s="4">
        <f>+N2*N16</f>
        <v>5979.9</v>
      </c>
      <c r="U2" s="4">
        <f>+I2-AA2-AG2</f>
        <v>4043</v>
      </c>
      <c r="V2" s="4">
        <f>+J2-AB2-AH2</f>
        <v>226</v>
      </c>
      <c r="W2" s="4">
        <f>+K2-AC2-AI2</f>
        <v>488</v>
      </c>
      <c r="X2" s="4">
        <f>+L2-AD2-AJ2</f>
        <v>3949</v>
      </c>
      <c r="Y2" s="4">
        <f>+M2-AE2-AK2</f>
        <v>6440</v>
      </c>
      <c r="Z2" s="4">
        <f>+N2-AF2-AL2</f>
        <v>15146</v>
      </c>
      <c r="AA2" s="2">
        <v>743</v>
      </c>
      <c r="AB2" s="2">
        <v>41</v>
      </c>
      <c r="AC2" s="2">
        <v>83</v>
      </c>
      <c r="AD2" s="2">
        <v>844</v>
      </c>
      <c r="AE2" s="2">
        <v>554</v>
      </c>
      <c r="AF2" s="2">
        <v>2265</v>
      </c>
      <c r="AG2" s="2">
        <v>364</v>
      </c>
      <c r="AH2" s="2">
        <v>43</v>
      </c>
      <c r="AI2" s="2">
        <v>7</v>
      </c>
      <c r="AJ2" s="2">
        <v>1397</v>
      </c>
      <c r="AK2" s="2">
        <v>68</v>
      </c>
      <c r="AL2" s="2">
        <v>1879</v>
      </c>
    </row>
    <row r="3" spans="1:38">
      <c r="A3" t="s">
        <v>14</v>
      </c>
      <c r="B3" s="2" t="s">
        <v>15</v>
      </c>
      <c r="C3" s="2">
        <v>2124</v>
      </c>
      <c r="D3" s="2">
        <v>345</v>
      </c>
      <c r="E3" s="2">
        <v>206</v>
      </c>
      <c r="F3" s="2">
        <v>395</v>
      </c>
      <c r="G3" s="2">
        <v>594</v>
      </c>
      <c r="H3" s="2">
        <v>3664</v>
      </c>
      <c r="I3" s="2">
        <v>2032</v>
      </c>
      <c r="J3" s="2">
        <v>321</v>
      </c>
      <c r="K3" s="2">
        <v>196</v>
      </c>
      <c r="L3" s="2">
        <v>395</v>
      </c>
      <c r="M3" s="2">
        <v>594</v>
      </c>
      <c r="N3" s="2">
        <v>3538</v>
      </c>
      <c r="O3" s="4">
        <f>+I3*I17</f>
        <v>629.91999999999996</v>
      </c>
      <c r="P3" s="4">
        <f>+J3*J17</f>
        <v>160.5</v>
      </c>
      <c r="Q3" s="4">
        <f>+K3*K17</f>
        <v>90.160000000000011</v>
      </c>
      <c r="R3" s="4">
        <f>+L3*L17</f>
        <v>130.35</v>
      </c>
      <c r="S3" s="4">
        <f>+M3*M17</f>
        <v>552.42000000000007</v>
      </c>
      <c r="T3" s="4">
        <f>+N3*N17</f>
        <v>1450.58</v>
      </c>
      <c r="U3" s="4">
        <f>+I3-AA3-AG3</f>
        <v>1457</v>
      </c>
      <c r="V3" s="4">
        <f>+J3-AB3-AH3</f>
        <v>197</v>
      </c>
      <c r="W3" s="4">
        <f>+K3-AC3-AI3</f>
        <v>172</v>
      </c>
      <c r="X3" s="4">
        <f>+L3-AD3-AJ3</f>
        <v>291</v>
      </c>
      <c r="Y3" s="4">
        <f>+M3-AE3-AK3</f>
        <v>488</v>
      </c>
      <c r="Z3" s="4">
        <f>+N3-AF3-AL3</f>
        <v>2605</v>
      </c>
      <c r="AA3" s="2">
        <v>297</v>
      </c>
      <c r="AB3" s="2">
        <v>71</v>
      </c>
      <c r="AC3" s="2">
        <v>20</v>
      </c>
      <c r="AD3" s="2">
        <v>27</v>
      </c>
      <c r="AE3" s="2">
        <v>91</v>
      </c>
      <c r="AF3" s="2">
        <v>506</v>
      </c>
      <c r="AG3" s="2">
        <v>278</v>
      </c>
      <c r="AH3" s="2">
        <v>53</v>
      </c>
      <c r="AI3" s="2">
        <v>4</v>
      </c>
      <c r="AJ3" s="2">
        <v>77</v>
      </c>
      <c r="AK3" s="2">
        <v>15</v>
      </c>
      <c r="AL3" s="2">
        <v>427</v>
      </c>
    </row>
    <row r="4" spans="1:38">
      <c r="A4" t="s">
        <v>22</v>
      </c>
      <c r="B4" s="2" t="s">
        <v>23</v>
      </c>
      <c r="C4" s="2">
        <v>2280</v>
      </c>
      <c r="D4" s="2">
        <v>676</v>
      </c>
      <c r="E4" s="2">
        <v>282</v>
      </c>
      <c r="F4" s="2">
        <v>354</v>
      </c>
      <c r="G4" s="2">
        <v>882</v>
      </c>
      <c r="H4" s="2">
        <v>4474</v>
      </c>
      <c r="I4" s="2">
        <v>2154</v>
      </c>
      <c r="J4" s="2">
        <v>612</v>
      </c>
      <c r="K4" s="2">
        <v>267</v>
      </c>
      <c r="L4" s="2">
        <v>354</v>
      </c>
      <c r="M4" s="2">
        <v>882</v>
      </c>
      <c r="N4" s="2">
        <v>4269</v>
      </c>
      <c r="O4" s="4">
        <f>+I4*I18</f>
        <v>603.12</v>
      </c>
      <c r="P4" s="4">
        <f>+J4*J18</f>
        <v>153</v>
      </c>
      <c r="Q4" s="4">
        <f>+K4*K18</f>
        <v>69.42</v>
      </c>
      <c r="R4" s="4">
        <f>+L4*L18</f>
        <v>84.96</v>
      </c>
      <c r="S4" s="4">
        <f>+M4*M18</f>
        <v>740.88</v>
      </c>
      <c r="T4" s="4">
        <f>+N4*N18</f>
        <v>1494.1499999999999</v>
      </c>
      <c r="U4" s="4">
        <f>+I4-AA4-AG4</f>
        <v>1667</v>
      </c>
      <c r="V4" s="4">
        <f>+J4-AB4-AH4</f>
        <v>486</v>
      </c>
      <c r="W4" s="4">
        <f>+K4-AC4-AI4</f>
        <v>243</v>
      </c>
      <c r="X4" s="4">
        <f>+L4-AD4-AJ4</f>
        <v>312</v>
      </c>
      <c r="Y4" s="4">
        <f>+M4-AE4-AK4</f>
        <v>741</v>
      </c>
      <c r="Z4" s="4">
        <f>+N4-AF4-AL4</f>
        <v>3449</v>
      </c>
      <c r="AA4" s="2">
        <v>274</v>
      </c>
      <c r="AB4" s="2">
        <v>50</v>
      </c>
      <c r="AC4" s="2">
        <v>17</v>
      </c>
      <c r="AD4" s="2">
        <v>19</v>
      </c>
      <c r="AE4" s="2">
        <v>113</v>
      </c>
      <c r="AF4" s="2">
        <v>473</v>
      </c>
      <c r="AG4" s="2">
        <v>213</v>
      </c>
      <c r="AH4" s="2">
        <v>76</v>
      </c>
      <c r="AI4" s="2">
        <v>7</v>
      </c>
      <c r="AJ4" s="2">
        <v>23</v>
      </c>
      <c r="AK4" s="2">
        <v>28</v>
      </c>
      <c r="AL4" s="2">
        <v>347</v>
      </c>
    </row>
    <row r="5" spans="1:38">
      <c r="A5" t="s">
        <v>10</v>
      </c>
      <c r="B5" s="2" t="s">
        <v>11</v>
      </c>
      <c r="C5" s="2">
        <v>3049</v>
      </c>
      <c r="D5" s="2">
        <v>310</v>
      </c>
      <c r="E5" s="2">
        <v>339</v>
      </c>
      <c r="F5" s="2">
        <v>866</v>
      </c>
      <c r="G5" s="2">
        <v>638</v>
      </c>
      <c r="H5" s="2">
        <v>5202</v>
      </c>
      <c r="I5" s="2">
        <v>2847</v>
      </c>
      <c r="J5" s="2">
        <v>296</v>
      </c>
      <c r="K5" s="2">
        <v>311</v>
      </c>
      <c r="L5" s="2">
        <v>866</v>
      </c>
      <c r="M5" s="2">
        <v>638</v>
      </c>
      <c r="N5" s="2">
        <v>4958</v>
      </c>
      <c r="O5" s="4">
        <f>+I5*I19</f>
        <v>825.63</v>
      </c>
      <c r="P5" s="4">
        <f>+J5*J19</f>
        <v>88.8</v>
      </c>
      <c r="Q5" s="4">
        <f>+K5*K19</f>
        <v>230.14</v>
      </c>
      <c r="R5" s="4">
        <f>+L5*L19</f>
        <v>415.68</v>
      </c>
      <c r="S5" s="4">
        <f>+M5*M19</f>
        <v>561.44000000000005</v>
      </c>
      <c r="T5" s="4">
        <f>+N5*N19</f>
        <v>2181.52</v>
      </c>
      <c r="U5" s="4">
        <f>+I5-AA5-AG5</f>
        <v>2044</v>
      </c>
      <c r="V5" s="4">
        <f>+J5-AB5-AH5</f>
        <v>226</v>
      </c>
      <c r="W5" s="4">
        <f>+K5-AC5-AI5</f>
        <v>286</v>
      </c>
      <c r="X5" s="4">
        <f>+L5-AD5-AJ5</f>
        <v>711</v>
      </c>
      <c r="Y5" s="4">
        <f>+M5-AE5-AK5</f>
        <v>496</v>
      </c>
      <c r="Z5" s="4">
        <f>+N5-AF5-AL5</f>
        <v>3763</v>
      </c>
      <c r="AA5" s="2">
        <v>426</v>
      </c>
      <c r="AB5" s="2">
        <v>55</v>
      </c>
      <c r="AC5" s="2">
        <v>20</v>
      </c>
      <c r="AD5" s="2">
        <v>51</v>
      </c>
      <c r="AE5" s="2">
        <v>120</v>
      </c>
      <c r="AF5" s="2">
        <v>672</v>
      </c>
      <c r="AG5" s="2">
        <v>377</v>
      </c>
      <c r="AH5" s="2">
        <v>15</v>
      </c>
      <c r="AI5" s="2">
        <v>5</v>
      </c>
      <c r="AJ5" s="2">
        <v>104</v>
      </c>
      <c r="AK5" s="2">
        <v>22</v>
      </c>
      <c r="AL5" s="2">
        <v>523</v>
      </c>
    </row>
    <row r="6" spans="1:38">
      <c r="A6" t="s">
        <v>18</v>
      </c>
      <c r="B6" s="2" t="s">
        <v>19</v>
      </c>
      <c r="C6" s="2">
        <v>2618</v>
      </c>
      <c r="D6" s="2">
        <v>628</v>
      </c>
      <c r="E6" s="2">
        <v>312</v>
      </c>
      <c r="F6" s="2">
        <v>784</v>
      </c>
      <c r="G6" s="2">
        <v>1023</v>
      </c>
      <c r="H6" s="2">
        <v>5365</v>
      </c>
      <c r="I6" s="2">
        <v>2525</v>
      </c>
      <c r="J6" s="2">
        <v>679</v>
      </c>
      <c r="K6" s="2">
        <v>250</v>
      </c>
      <c r="L6" s="2">
        <v>784</v>
      </c>
      <c r="M6" s="2">
        <v>1023</v>
      </c>
      <c r="N6" s="2">
        <v>5261</v>
      </c>
      <c r="O6" s="4">
        <f>+I6*I20</f>
        <v>353.50000000000006</v>
      </c>
      <c r="P6" s="4">
        <f>+J6*J20</f>
        <v>230.86</v>
      </c>
      <c r="Q6" s="4">
        <f>+K6*K20</f>
        <v>100</v>
      </c>
      <c r="R6" s="4">
        <f>+L6*L20</f>
        <v>94.08</v>
      </c>
      <c r="S6" s="4">
        <f>+M6*M20</f>
        <v>787.71</v>
      </c>
      <c r="T6" s="4">
        <f>+N6*N20</f>
        <v>1157.42</v>
      </c>
      <c r="U6" s="4">
        <f>+I6-AA6-AG6</f>
        <v>1950</v>
      </c>
      <c r="V6" s="4">
        <f>+J6-AB6-AH6</f>
        <v>518</v>
      </c>
      <c r="W6" s="4">
        <f>+K6-AC6-AI6</f>
        <v>227</v>
      </c>
      <c r="X6" s="4">
        <f>+L6-AD6-AJ6</f>
        <v>666</v>
      </c>
      <c r="Y6" s="4">
        <f>+M6-AE6-AK6</f>
        <v>856</v>
      </c>
      <c r="Z6" s="4">
        <f>+N6-AF6-AL6</f>
        <v>4217</v>
      </c>
      <c r="AA6" s="2">
        <v>290</v>
      </c>
      <c r="AB6" s="2">
        <v>117</v>
      </c>
      <c r="AC6" s="2">
        <v>12</v>
      </c>
      <c r="AD6" s="2">
        <v>64</v>
      </c>
      <c r="AE6" s="2">
        <v>150</v>
      </c>
      <c r="AF6" s="2">
        <v>633</v>
      </c>
      <c r="AG6" s="2">
        <v>285</v>
      </c>
      <c r="AH6" s="2">
        <v>44</v>
      </c>
      <c r="AI6" s="2">
        <v>11</v>
      </c>
      <c r="AJ6" s="2">
        <v>54</v>
      </c>
      <c r="AK6" s="2">
        <v>17</v>
      </c>
      <c r="AL6" s="2">
        <v>411</v>
      </c>
    </row>
    <row r="7" spans="1:38">
      <c r="A7" t="s">
        <v>16</v>
      </c>
      <c r="B7" s="2" t="s">
        <v>17</v>
      </c>
      <c r="C7" s="2">
        <v>5074</v>
      </c>
      <c r="D7" s="2">
        <v>909</v>
      </c>
      <c r="E7" s="2">
        <v>792</v>
      </c>
      <c r="F7" s="2">
        <v>5943</v>
      </c>
      <c r="G7" s="2">
        <v>1422</v>
      </c>
      <c r="H7" s="2">
        <v>14140</v>
      </c>
      <c r="I7" s="2">
        <v>4953</v>
      </c>
      <c r="J7" s="2">
        <v>841</v>
      </c>
      <c r="K7" s="2">
        <v>780</v>
      </c>
      <c r="L7" s="2">
        <v>5943</v>
      </c>
      <c r="M7" s="2">
        <v>1422</v>
      </c>
      <c r="N7" s="2">
        <v>13939</v>
      </c>
      <c r="O7" s="4">
        <f>+I7*I21</f>
        <v>1188.72</v>
      </c>
      <c r="P7" s="4">
        <f>+J7*J21</f>
        <v>403.68</v>
      </c>
      <c r="Q7" s="4">
        <f>+K7*K21</f>
        <v>429.00000000000006</v>
      </c>
      <c r="R7" s="4">
        <f>+L7*L21</f>
        <v>2020.6200000000001</v>
      </c>
      <c r="S7" s="4">
        <f>+M7*M21</f>
        <v>1023.8399999999999</v>
      </c>
      <c r="T7" s="4">
        <f>+N7*N21</f>
        <v>5436.21</v>
      </c>
      <c r="U7" s="4">
        <f>+I7-AA7-AG7</f>
        <v>3353</v>
      </c>
      <c r="V7" s="4">
        <f>+J7-AB7-AH7</f>
        <v>581</v>
      </c>
      <c r="W7" s="4">
        <f>+K7-AC7-AI7</f>
        <v>569</v>
      </c>
      <c r="X7" s="4">
        <f>+L7-AD7-AJ7</f>
        <v>4789</v>
      </c>
      <c r="Y7" s="4">
        <f>+M7-AE7-AK7</f>
        <v>1193</v>
      </c>
      <c r="Z7" s="4">
        <f>+N7-AF7-AL7</f>
        <v>10485</v>
      </c>
      <c r="AA7" s="2">
        <v>654</v>
      </c>
      <c r="AB7" s="2">
        <v>117</v>
      </c>
      <c r="AC7" s="2">
        <v>64</v>
      </c>
      <c r="AD7" s="2">
        <v>280</v>
      </c>
      <c r="AE7" s="2">
        <v>152</v>
      </c>
      <c r="AF7" s="2">
        <v>1267</v>
      </c>
      <c r="AG7" s="2">
        <v>946</v>
      </c>
      <c r="AH7" s="2">
        <v>143</v>
      </c>
      <c r="AI7" s="2">
        <v>147</v>
      </c>
      <c r="AJ7" s="2">
        <v>874</v>
      </c>
      <c r="AK7" s="2">
        <v>77</v>
      </c>
      <c r="AL7" s="2">
        <v>2187</v>
      </c>
    </row>
    <row r="8" spans="1:38">
      <c r="A8" t="s">
        <v>28</v>
      </c>
      <c r="B8" s="2" t="s">
        <v>29</v>
      </c>
      <c r="C8" s="2">
        <v>2484</v>
      </c>
      <c r="D8" s="2">
        <v>586</v>
      </c>
      <c r="E8" s="2">
        <v>151</v>
      </c>
      <c r="F8" s="2">
        <v>960</v>
      </c>
      <c r="G8" s="2">
        <v>1111</v>
      </c>
      <c r="H8" s="2">
        <v>5292</v>
      </c>
      <c r="I8" s="2">
        <v>2465</v>
      </c>
      <c r="J8" s="2">
        <v>528</v>
      </c>
      <c r="K8" s="2">
        <v>143</v>
      </c>
      <c r="L8" s="2">
        <v>960</v>
      </c>
      <c r="M8" s="2">
        <v>1111</v>
      </c>
      <c r="N8" s="2">
        <v>5207</v>
      </c>
      <c r="O8" s="4">
        <f>+I8*I22</f>
        <v>1010.65</v>
      </c>
      <c r="P8" s="4">
        <f>+J8*J22</f>
        <v>184.79999999999998</v>
      </c>
      <c r="Q8" s="4">
        <f>+K8*K22</f>
        <v>141.57</v>
      </c>
      <c r="R8" s="4">
        <f>+L8*L22</f>
        <v>268.8</v>
      </c>
      <c r="S8" s="4">
        <f>+M8*M22</f>
        <v>1022.12</v>
      </c>
      <c r="T8" s="4">
        <f>+N8*N22</f>
        <v>2967.99</v>
      </c>
      <c r="U8" s="4">
        <f>+I8-AA8-AG8</f>
        <v>1486</v>
      </c>
      <c r="V8" s="4">
        <f>+J8-AB8-AH8</f>
        <v>239</v>
      </c>
      <c r="W8" s="4">
        <f>+K8-AC8-AI8</f>
        <v>105</v>
      </c>
      <c r="X8" s="4">
        <f>+L8-AD8-AJ8</f>
        <v>693</v>
      </c>
      <c r="Y8" s="4">
        <f>+M8-AE8-AK8</f>
        <v>854</v>
      </c>
      <c r="Z8" s="4">
        <f>+N8-AF8-AL8</f>
        <v>3377</v>
      </c>
      <c r="AA8" s="2">
        <v>380</v>
      </c>
      <c r="AB8" s="2">
        <v>111</v>
      </c>
      <c r="AC8" s="2">
        <v>20</v>
      </c>
      <c r="AD8" s="2">
        <v>85</v>
      </c>
      <c r="AE8" s="2">
        <v>228</v>
      </c>
      <c r="AF8" s="2">
        <v>824</v>
      </c>
      <c r="AG8" s="2">
        <v>599</v>
      </c>
      <c r="AH8" s="2">
        <v>178</v>
      </c>
      <c r="AI8" s="2">
        <v>18</v>
      </c>
      <c r="AJ8" s="2">
        <v>182</v>
      </c>
      <c r="AK8" s="2">
        <v>29</v>
      </c>
      <c r="AL8" s="2">
        <v>1006</v>
      </c>
    </row>
    <row r="9" spans="1:38">
      <c r="A9" t="s">
        <v>12</v>
      </c>
      <c r="B9" s="2" t="s">
        <v>13</v>
      </c>
      <c r="C9" s="2">
        <v>2081</v>
      </c>
      <c r="D9" s="2">
        <v>260</v>
      </c>
      <c r="E9" s="2">
        <v>348</v>
      </c>
      <c r="F9" s="2">
        <v>535</v>
      </c>
      <c r="G9" s="2">
        <v>552</v>
      </c>
      <c r="H9" s="2">
        <v>3776</v>
      </c>
      <c r="I9" s="2">
        <v>2006</v>
      </c>
      <c r="J9" s="2">
        <v>278</v>
      </c>
      <c r="K9" s="2">
        <v>333</v>
      </c>
      <c r="L9" s="2">
        <v>535</v>
      </c>
      <c r="M9" s="2">
        <v>552</v>
      </c>
      <c r="N9" s="2">
        <v>3704</v>
      </c>
      <c r="O9" s="4">
        <f>+I9*I23</f>
        <v>561.68000000000006</v>
      </c>
      <c r="P9" s="4">
        <f>+J9*J23</f>
        <v>97.3</v>
      </c>
      <c r="Q9" s="4">
        <f>+K9*K23</f>
        <v>246.42</v>
      </c>
      <c r="R9" s="4">
        <f>+L9*L23</f>
        <v>128.4</v>
      </c>
      <c r="S9" s="4">
        <f>+M9*M23</f>
        <v>535.43999999999994</v>
      </c>
      <c r="T9" s="4">
        <f>+N9*N23</f>
        <v>1703.8400000000001</v>
      </c>
      <c r="U9" s="4">
        <f>+I9-AA9-AG9</f>
        <v>1653</v>
      </c>
      <c r="V9" s="4">
        <f>+J9-AB9-AH9</f>
        <v>244</v>
      </c>
      <c r="W9" s="4">
        <f>+K9-AC9-AI9</f>
        <v>317</v>
      </c>
      <c r="X9" s="4">
        <f>+L9-AD9-AJ9</f>
        <v>496</v>
      </c>
      <c r="Y9" s="4">
        <f>+M9-AE9-AK9</f>
        <v>440</v>
      </c>
      <c r="Z9" s="4">
        <f>+N9-AF9-AL9</f>
        <v>3150</v>
      </c>
      <c r="AA9" s="2">
        <v>195</v>
      </c>
      <c r="AB9" s="2">
        <v>17</v>
      </c>
      <c r="AC9" s="2">
        <v>9</v>
      </c>
      <c r="AD9" s="2">
        <v>9</v>
      </c>
      <c r="AE9" s="2">
        <v>97</v>
      </c>
      <c r="AF9" s="2">
        <v>327</v>
      </c>
      <c r="AG9" s="2">
        <v>158</v>
      </c>
      <c r="AH9" s="2">
        <v>17</v>
      </c>
      <c r="AI9" s="2">
        <v>7</v>
      </c>
      <c r="AJ9" s="2">
        <v>30</v>
      </c>
      <c r="AK9" s="2">
        <v>15</v>
      </c>
      <c r="AL9" s="2">
        <v>227</v>
      </c>
    </row>
    <row r="10" spans="1:38">
      <c r="A10" t="s">
        <v>24</v>
      </c>
      <c r="B10" s="2" t="s">
        <v>25</v>
      </c>
      <c r="C10" s="2">
        <v>4405</v>
      </c>
      <c r="D10" s="2">
        <v>255</v>
      </c>
      <c r="E10" s="2">
        <v>647</v>
      </c>
      <c r="F10" s="2">
        <v>959</v>
      </c>
      <c r="G10" s="2">
        <v>1373</v>
      </c>
      <c r="H10" s="2">
        <v>7639</v>
      </c>
      <c r="I10" s="2">
        <v>4071</v>
      </c>
      <c r="J10" s="2">
        <v>232</v>
      </c>
      <c r="K10" s="2">
        <v>573</v>
      </c>
      <c r="L10" s="2">
        <v>959</v>
      </c>
      <c r="M10" s="2">
        <v>1373</v>
      </c>
      <c r="N10" s="2">
        <v>7208</v>
      </c>
      <c r="O10" s="4">
        <f>+I10*I24</f>
        <v>936.33</v>
      </c>
      <c r="P10" s="4">
        <f>+J10*J24</f>
        <v>153.12</v>
      </c>
      <c r="Q10" s="4">
        <f>+K10*K24</f>
        <v>383.91</v>
      </c>
      <c r="R10" s="4">
        <f>+L10*L24</f>
        <v>239.75</v>
      </c>
      <c r="S10" s="4">
        <f>+M10*M24</f>
        <v>1057.21</v>
      </c>
      <c r="T10" s="4">
        <f>+N10*N24</f>
        <v>2811.12</v>
      </c>
      <c r="U10" s="4">
        <f>+I10-AA10-AG10</f>
        <v>3131</v>
      </c>
      <c r="V10" s="4">
        <f>+J10-AB10-AH10</f>
        <v>145</v>
      </c>
      <c r="W10" s="4">
        <f>+K10-AC10-AI10</f>
        <v>515</v>
      </c>
      <c r="X10" s="4">
        <f>+L10-AD10-AJ10</f>
        <v>737</v>
      </c>
      <c r="Y10" s="4">
        <f>+M10-AE10-AK10</f>
        <v>1127</v>
      </c>
      <c r="Z10" s="4">
        <f>+N10-AF10-AL10</f>
        <v>5655</v>
      </c>
      <c r="AA10" s="2">
        <v>483</v>
      </c>
      <c r="AB10" s="2">
        <v>84</v>
      </c>
      <c r="AC10" s="2">
        <v>41</v>
      </c>
      <c r="AD10" s="2">
        <v>64</v>
      </c>
      <c r="AE10" s="2">
        <v>212</v>
      </c>
      <c r="AF10" s="2">
        <v>884</v>
      </c>
      <c r="AG10" s="2">
        <v>457</v>
      </c>
      <c r="AH10" s="2">
        <v>3</v>
      </c>
      <c r="AI10" s="2">
        <v>17</v>
      </c>
      <c r="AJ10" s="2">
        <v>158</v>
      </c>
      <c r="AK10" s="2">
        <v>34</v>
      </c>
      <c r="AL10" s="2">
        <v>669</v>
      </c>
    </row>
    <row r="11" spans="1:38">
      <c r="A11" t="s">
        <v>26</v>
      </c>
      <c r="B11" s="2" t="s">
        <v>27</v>
      </c>
      <c r="C11" s="2">
        <v>4065</v>
      </c>
      <c r="D11" s="2">
        <v>110</v>
      </c>
      <c r="E11" s="2">
        <v>621</v>
      </c>
      <c r="F11" s="2">
        <v>790</v>
      </c>
      <c r="G11" s="2">
        <v>1321</v>
      </c>
      <c r="H11" s="2">
        <v>6907</v>
      </c>
      <c r="I11" s="2">
        <v>3898</v>
      </c>
      <c r="J11" s="2">
        <v>92</v>
      </c>
      <c r="K11" s="2">
        <v>531</v>
      </c>
      <c r="L11" s="2">
        <v>790</v>
      </c>
      <c r="M11" s="2">
        <v>1321</v>
      </c>
      <c r="N11" s="2">
        <v>6632</v>
      </c>
      <c r="O11" s="4">
        <f>+I11*I25</f>
        <v>857.56000000000006</v>
      </c>
      <c r="P11" s="4">
        <f>+J11*J25</f>
        <v>6.44</v>
      </c>
      <c r="Q11" s="4">
        <f>+K11*K25</f>
        <v>233.64000000000001</v>
      </c>
      <c r="R11" s="4">
        <f>+L11*L25</f>
        <v>142.19999999999999</v>
      </c>
      <c r="S11" s="4">
        <f>+M11*M25</f>
        <v>1056.8</v>
      </c>
      <c r="T11" s="4">
        <f>+N11*N25</f>
        <v>2254.88</v>
      </c>
      <c r="U11" s="4">
        <f>+I11-AA11-AG11</f>
        <v>2907</v>
      </c>
      <c r="V11" s="4">
        <f>+J11-AB11-AH11</f>
        <v>68</v>
      </c>
      <c r="W11" s="4">
        <f>+K11-AC11-AI11</f>
        <v>446</v>
      </c>
      <c r="X11" s="4">
        <f>+L11-AD11-AJ11</f>
        <v>583</v>
      </c>
      <c r="Y11" s="4">
        <f>+M11-AE11-AK11</f>
        <v>1021</v>
      </c>
      <c r="Z11" s="4">
        <f>+N11-AF11-AL11</f>
        <v>5025</v>
      </c>
      <c r="AA11" s="2">
        <v>558</v>
      </c>
      <c r="AB11" s="2">
        <v>17</v>
      </c>
      <c r="AC11" s="2">
        <v>59</v>
      </c>
      <c r="AD11" s="2">
        <v>73</v>
      </c>
      <c r="AE11" s="2">
        <v>267</v>
      </c>
      <c r="AF11" s="2">
        <v>974</v>
      </c>
      <c r="AG11" s="2">
        <v>433</v>
      </c>
      <c r="AH11" s="2">
        <v>7</v>
      </c>
      <c r="AI11" s="2">
        <v>26</v>
      </c>
      <c r="AJ11" s="2">
        <v>134</v>
      </c>
      <c r="AK11" s="2">
        <v>33</v>
      </c>
      <c r="AL11" s="2">
        <v>633</v>
      </c>
    </row>
    <row r="12" spans="1:38">
      <c r="A12" t="s">
        <v>8</v>
      </c>
      <c r="B12" s="2" t="s">
        <v>9</v>
      </c>
      <c r="C12" s="2">
        <v>5192</v>
      </c>
      <c r="D12" s="2">
        <v>873</v>
      </c>
      <c r="E12" s="2">
        <v>670</v>
      </c>
      <c r="F12" s="2">
        <v>3423</v>
      </c>
      <c r="G12" s="2">
        <v>1535</v>
      </c>
      <c r="H12" s="2">
        <v>11693</v>
      </c>
      <c r="I12" s="2">
        <v>5048</v>
      </c>
      <c r="J12" s="2">
        <v>788</v>
      </c>
      <c r="K12" s="2">
        <v>636</v>
      </c>
      <c r="L12" s="2">
        <v>3423</v>
      </c>
      <c r="M12" s="2">
        <v>1535</v>
      </c>
      <c r="N12" s="2">
        <v>11430</v>
      </c>
      <c r="O12" s="4">
        <f>+I12*I26</f>
        <v>1110.56</v>
      </c>
      <c r="P12" s="4">
        <f>+J12*J26</f>
        <v>118.19999999999999</v>
      </c>
      <c r="Q12" s="4">
        <f>+K12*K26</f>
        <v>228.95999999999998</v>
      </c>
      <c r="R12" s="4">
        <f>+L12*L26</f>
        <v>821.52</v>
      </c>
      <c r="S12" s="4">
        <f>+M12*M26</f>
        <v>1442.8999999999999</v>
      </c>
      <c r="T12" s="4">
        <f>+N12*N26</f>
        <v>4229.1000000000004</v>
      </c>
      <c r="U12" s="4">
        <f>+I12-AA12-AG12</f>
        <v>3827</v>
      </c>
      <c r="V12" s="4">
        <f>+J12-AB12-AH12</f>
        <v>533</v>
      </c>
      <c r="W12" s="4">
        <f>+K12-AC12-AI12</f>
        <v>514</v>
      </c>
      <c r="X12" s="4">
        <f>+L12-AD12-AJ12</f>
        <v>2507</v>
      </c>
      <c r="Y12" s="4">
        <f>+M12-AE12-AK12</f>
        <v>1116</v>
      </c>
      <c r="Z12" s="4">
        <f>+N12-AF12-AL12</f>
        <v>8497</v>
      </c>
      <c r="AA12" s="2">
        <v>705</v>
      </c>
      <c r="AB12" s="2">
        <v>203</v>
      </c>
      <c r="AC12" s="2">
        <v>70</v>
      </c>
      <c r="AD12" s="2">
        <v>275</v>
      </c>
      <c r="AE12" s="2">
        <v>345</v>
      </c>
      <c r="AF12" s="2">
        <v>1598</v>
      </c>
      <c r="AG12" s="2">
        <v>516</v>
      </c>
      <c r="AH12" s="2">
        <v>52</v>
      </c>
      <c r="AI12" s="2">
        <v>52</v>
      </c>
      <c r="AJ12" s="2">
        <v>641</v>
      </c>
      <c r="AK12" s="2">
        <v>74</v>
      </c>
      <c r="AL12" s="2">
        <v>1335</v>
      </c>
    </row>
    <row r="13" spans="1:38">
      <c r="A13" t="s">
        <v>30</v>
      </c>
      <c r="B13" s="2" t="s">
        <v>31</v>
      </c>
      <c r="C13" s="2">
        <v>2681</v>
      </c>
      <c r="D13" s="2">
        <v>544</v>
      </c>
      <c r="E13" s="2">
        <v>277</v>
      </c>
      <c r="F13" s="2">
        <v>1693</v>
      </c>
      <c r="G13" s="2">
        <v>1002</v>
      </c>
      <c r="H13" s="2">
        <v>6197</v>
      </c>
      <c r="I13" s="2">
        <v>2573</v>
      </c>
      <c r="J13" s="2">
        <v>514</v>
      </c>
      <c r="K13" s="2">
        <v>245</v>
      </c>
      <c r="L13" s="2">
        <v>1693</v>
      </c>
      <c r="M13" s="2">
        <v>1002</v>
      </c>
      <c r="N13" s="2">
        <v>6027</v>
      </c>
      <c r="O13" s="4">
        <f>+I13*I27</f>
        <v>437.41</v>
      </c>
      <c r="P13" s="4">
        <f>+J13*J27</f>
        <v>210.73999999999998</v>
      </c>
      <c r="Q13" s="4">
        <f>+K13*K27</f>
        <v>166.60000000000002</v>
      </c>
      <c r="R13" s="4">
        <f>+L13*L27</f>
        <v>84.65</v>
      </c>
      <c r="S13" s="4">
        <f>+M13*M27</f>
        <v>841.68</v>
      </c>
      <c r="T13" s="4">
        <f>+N13*N27</f>
        <v>1747.83</v>
      </c>
      <c r="U13" s="4">
        <f>+I13-AA13-AG13</f>
        <v>1939</v>
      </c>
      <c r="V13" s="4">
        <f>+J13-AB13-AH13</f>
        <v>348</v>
      </c>
      <c r="W13" s="4">
        <f>+K13-AC13-AI13</f>
        <v>236</v>
      </c>
      <c r="X13" s="4">
        <f>+L13-AD13-AJ13</f>
        <v>1483</v>
      </c>
      <c r="Y13" s="4">
        <f>+M13-AE13-AK13</f>
        <v>828</v>
      </c>
      <c r="Z13" s="4">
        <f>+N13-AF13-AL13</f>
        <v>4834</v>
      </c>
      <c r="AA13" s="2">
        <v>361</v>
      </c>
      <c r="AB13" s="2">
        <v>104</v>
      </c>
      <c r="AC13" s="2">
        <v>6</v>
      </c>
      <c r="AD13" s="2">
        <v>48</v>
      </c>
      <c r="AE13" s="2">
        <v>148</v>
      </c>
      <c r="AF13" s="2">
        <v>667</v>
      </c>
      <c r="AG13" s="2">
        <v>273</v>
      </c>
      <c r="AH13" s="2">
        <v>62</v>
      </c>
      <c r="AI13" s="2">
        <v>3</v>
      </c>
      <c r="AJ13" s="2">
        <v>162</v>
      </c>
      <c r="AK13" s="2">
        <v>26</v>
      </c>
      <c r="AL13" s="2">
        <v>526</v>
      </c>
    </row>
    <row r="14" spans="1:38">
      <c r="B14" s="1" t="s">
        <v>32</v>
      </c>
      <c r="C14" s="1">
        <v>41370</v>
      </c>
      <c r="D14" s="1">
        <v>5821</v>
      </c>
      <c r="E14" s="1">
        <v>5223</v>
      </c>
      <c r="F14" s="1">
        <v>22892</v>
      </c>
      <c r="G14" s="1">
        <v>18515</v>
      </c>
      <c r="H14" s="1">
        <v>93821</v>
      </c>
      <c r="I14" s="1">
        <v>39722</v>
      </c>
      <c r="J14" s="1">
        <v>5491</v>
      </c>
      <c r="K14" s="1">
        <v>4843</v>
      </c>
      <c r="L14" s="1">
        <v>22892</v>
      </c>
      <c r="M14" s="1">
        <v>18515</v>
      </c>
      <c r="N14" s="1">
        <v>91463</v>
      </c>
      <c r="O14" s="4">
        <f>+I14*I28</f>
        <v>9930.5</v>
      </c>
      <c r="P14" s="4">
        <f>+J14*J28</f>
        <v>2086.58</v>
      </c>
      <c r="Q14" s="4">
        <f>+K14*K28</f>
        <v>2712.0800000000004</v>
      </c>
      <c r="R14" s="4">
        <f>+L14*L28</f>
        <v>4807.32</v>
      </c>
      <c r="S14" s="4">
        <f>+M14*M28</f>
        <v>16108.05</v>
      </c>
      <c r="T14" s="4">
        <f>+N14*N28</f>
        <v>35670.57</v>
      </c>
      <c r="U14" s="4">
        <f>+I14-AA14-AG14</f>
        <v>29457</v>
      </c>
      <c r="V14" s="4">
        <f>+J14-AB14-AH14</f>
        <v>3811</v>
      </c>
      <c r="W14" s="4">
        <f>+K14-AC14-AI14</f>
        <v>4118</v>
      </c>
      <c r="X14" s="4">
        <f>+L14-AD14-AJ14</f>
        <v>17217</v>
      </c>
      <c r="Y14" s="4">
        <f>+M14-AE14-AK14</f>
        <v>15600</v>
      </c>
      <c r="Z14" s="4">
        <f>+N14-AF14-AL14</f>
        <v>70203</v>
      </c>
      <c r="AA14" s="1">
        <v>5366</v>
      </c>
      <c r="AB14" s="1">
        <v>987</v>
      </c>
      <c r="AC14" s="1">
        <v>421</v>
      </c>
      <c r="AD14" s="1">
        <v>1839</v>
      </c>
      <c r="AE14" s="1">
        <v>2477</v>
      </c>
      <c r="AF14" s="1">
        <v>11090</v>
      </c>
      <c r="AG14" s="1">
        <v>4899</v>
      </c>
      <c r="AH14" s="1">
        <v>693</v>
      </c>
      <c r="AI14" s="1">
        <v>304</v>
      </c>
      <c r="AJ14" s="1">
        <v>3836</v>
      </c>
      <c r="AK14" s="1">
        <v>438</v>
      </c>
      <c r="AL14" s="1">
        <v>10170</v>
      </c>
    </row>
    <row r="15" spans="1:38" hidden="1"/>
    <row r="16" spans="1:38" hidden="1">
      <c r="B16" s="2" t="s">
        <v>9</v>
      </c>
      <c r="C16" s="2">
        <v>5048</v>
      </c>
      <c r="D16" s="2">
        <v>788</v>
      </c>
      <c r="E16" s="2">
        <v>636</v>
      </c>
      <c r="F16" s="2">
        <v>3423</v>
      </c>
      <c r="G16" s="2">
        <v>1535</v>
      </c>
      <c r="H16" s="2">
        <v>11430</v>
      </c>
      <c r="I16" s="5">
        <v>0.21</v>
      </c>
      <c r="J16" s="5">
        <v>0.48</v>
      </c>
      <c r="K16" s="5">
        <v>0.45</v>
      </c>
      <c r="L16" s="5">
        <v>0.17</v>
      </c>
      <c r="M16" s="5">
        <v>0.81</v>
      </c>
      <c r="N16" s="5">
        <v>0.31</v>
      </c>
    </row>
    <row r="17" spans="2:14" hidden="1">
      <c r="B17" s="2" t="s">
        <v>11</v>
      </c>
      <c r="C17" s="2">
        <v>2847</v>
      </c>
      <c r="D17" s="2">
        <v>296</v>
      </c>
      <c r="E17" s="2">
        <v>311</v>
      </c>
      <c r="F17" s="2">
        <v>866</v>
      </c>
      <c r="G17" s="2">
        <v>638</v>
      </c>
      <c r="H17" s="2">
        <v>4958</v>
      </c>
      <c r="I17" s="5">
        <v>0.31</v>
      </c>
      <c r="J17" s="5">
        <v>0.5</v>
      </c>
      <c r="K17" s="5">
        <v>0.46</v>
      </c>
      <c r="L17" s="5">
        <v>0.33</v>
      </c>
      <c r="M17" s="5">
        <v>0.93</v>
      </c>
      <c r="N17" s="5">
        <v>0.41</v>
      </c>
    </row>
    <row r="18" spans="2:14" hidden="1">
      <c r="B18" s="2" t="s">
        <v>13</v>
      </c>
      <c r="C18" s="2">
        <v>2006</v>
      </c>
      <c r="D18" s="2">
        <v>278</v>
      </c>
      <c r="E18" s="2">
        <v>333</v>
      </c>
      <c r="F18" s="2">
        <v>535</v>
      </c>
      <c r="G18" s="2">
        <v>552</v>
      </c>
      <c r="H18" s="2">
        <v>3704</v>
      </c>
      <c r="I18" s="5">
        <v>0.28000000000000003</v>
      </c>
      <c r="J18" s="5">
        <v>0.25</v>
      </c>
      <c r="K18" s="5">
        <v>0.26</v>
      </c>
      <c r="L18" s="5">
        <v>0.24</v>
      </c>
      <c r="M18" s="5">
        <v>0.84</v>
      </c>
      <c r="N18" s="5">
        <v>0.35</v>
      </c>
    </row>
    <row r="19" spans="2:14" hidden="1">
      <c r="B19" s="2" t="s">
        <v>15</v>
      </c>
      <c r="C19" s="2">
        <v>2032</v>
      </c>
      <c r="D19" s="2">
        <v>321</v>
      </c>
      <c r="E19" s="2">
        <v>196</v>
      </c>
      <c r="F19" s="2">
        <v>395</v>
      </c>
      <c r="G19" s="2">
        <v>594</v>
      </c>
      <c r="H19" s="2">
        <v>3538</v>
      </c>
      <c r="I19" s="5">
        <v>0.28999999999999998</v>
      </c>
      <c r="J19" s="5">
        <v>0.3</v>
      </c>
      <c r="K19" s="5">
        <v>0.74</v>
      </c>
      <c r="L19" s="5">
        <v>0.48</v>
      </c>
      <c r="M19" s="5">
        <v>0.88</v>
      </c>
      <c r="N19" s="5">
        <v>0.44</v>
      </c>
    </row>
    <row r="20" spans="2:14" hidden="1">
      <c r="B20" s="2" t="s">
        <v>17</v>
      </c>
      <c r="C20" s="2">
        <v>4953</v>
      </c>
      <c r="D20" s="2">
        <v>841</v>
      </c>
      <c r="E20" s="2">
        <v>780</v>
      </c>
      <c r="F20" s="2">
        <v>5943</v>
      </c>
      <c r="G20" s="2">
        <v>1422</v>
      </c>
      <c r="H20" s="2">
        <v>13939</v>
      </c>
      <c r="I20" s="5">
        <v>0.14000000000000001</v>
      </c>
      <c r="J20" s="5">
        <v>0.34</v>
      </c>
      <c r="K20" s="5">
        <v>0.4</v>
      </c>
      <c r="L20" s="5">
        <v>0.12</v>
      </c>
      <c r="M20" s="5">
        <v>0.77</v>
      </c>
      <c r="N20" s="5">
        <v>0.22</v>
      </c>
    </row>
    <row r="21" spans="2:14" hidden="1">
      <c r="B21" s="2" t="s">
        <v>19</v>
      </c>
      <c r="C21" s="2">
        <v>2525</v>
      </c>
      <c r="D21" s="2">
        <v>679</v>
      </c>
      <c r="E21" s="2">
        <v>250</v>
      </c>
      <c r="F21" s="2">
        <v>784</v>
      </c>
      <c r="G21" s="2">
        <v>1023</v>
      </c>
      <c r="H21" s="2">
        <v>5261</v>
      </c>
      <c r="I21" s="5">
        <v>0.24</v>
      </c>
      <c r="J21" s="5">
        <v>0.48</v>
      </c>
      <c r="K21" s="5">
        <v>0.55000000000000004</v>
      </c>
      <c r="L21" s="5">
        <v>0.34</v>
      </c>
      <c r="M21" s="5">
        <v>0.72</v>
      </c>
      <c r="N21" s="5">
        <v>0.39</v>
      </c>
    </row>
    <row r="22" spans="2:14" hidden="1">
      <c r="B22" s="2" t="s">
        <v>21</v>
      </c>
      <c r="C22" s="2">
        <v>5150</v>
      </c>
      <c r="D22" s="2">
        <v>310</v>
      </c>
      <c r="E22" s="2">
        <v>578</v>
      </c>
      <c r="F22" s="2">
        <v>6190</v>
      </c>
      <c r="G22" s="2">
        <v>7062</v>
      </c>
      <c r="H22" s="2">
        <v>19290</v>
      </c>
      <c r="I22" s="5">
        <v>0.41</v>
      </c>
      <c r="J22" s="5">
        <v>0.35</v>
      </c>
      <c r="K22" s="5">
        <v>0.99</v>
      </c>
      <c r="L22" s="5">
        <v>0.28000000000000003</v>
      </c>
      <c r="M22" s="5">
        <v>0.92</v>
      </c>
      <c r="N22" s="5">
        <v>0.56999999999999995</v>
      </c>
    </row>
    <row r="23" spans="2:14" hidden="1">
      <c r="B23" s="2" t="s">
        <v>23</v>
      </c>
      <c r="C23" s="2">
        <v>2154</v>
      </c>
      <c r="D23" s="2">
        <v>612</v>
      </c>
      <c r="E23" s="2">
        <v>267</v>
      </c>
      <c r="F23" s="2">
        <v>354</v>
      </c>
      <c r="G23" s="2">
        <v>882</v>
      </c>
      <c r="H23" s="2">
        <v>4269</v>
      </c>
      <c r="I23" s="5">
        <v>0.28000000000000003</v>
      </c>
      <c r="J23" s="5">
        <v>0.35</v>
      </c>
      <c r="K23" s="5">
        <v>0.74</v>
      </c>
      <c r="L23" s="5">
        <v>0.24</v>
      </c>
      <c r="M23" s="5">
        <v>0.97</v>
      </c>
      <c r="N23" s="5">
        <v>0.46</v>
      </c>
    </row>
    <row r="24" spans="2:14" hidden="1">
      <c r="B24" s="2" t="s">
        <v>25</v>
      </c>
      <c r="C24" s="2">
        <v>4071</v>
      </c>
      <c r="D24" s="2">
        <v>232</v>
      </c>
      <c r="E24" s="2">
        <v>573</v>
      </c>
      <c r="F24" s="2">
        <v>959</v>
      </c>
      <c r="G24" s="2">
        <v>1373</v>
      </c>
      <c r="H24" s="2">
        <v>7208</v>
      </c>
      <c r="I24" s="5">
        <v>0.23</v>
      </c>
      <c r="J24" s="5">
        <v>0.66</v>
      </c>
      <c r="K24" s="5">
        <v>0.67</v>
      </c>
      <c r="L24" s="5">
        <v>0.25</v>
      </c>
      <c r="M24" s="5">
        <v>0.77</v>
      </c>
      <c r="N24" s="5">
        <v>0.39</v>
      </c>
    </row>
    <row r="25" spans="2:14" hidden="1">
      <c r="B25" s="2" t="s">
        <v>27</v>
      </c>
      <c r="C25" s="2">
        <v>3898</v>
      </c>
      <c r="D25" s="2">
        <v>92</v>
      </c>
      <c r="E25" s="2">
        <v>531</v>
      </c>
      <c r="F25" s="2">
        <v>790</v>
      </c>
      <c r="G25" s="2">
        <v>1321</v>
      </c>
      <c r="H25" s="2">
        <v>6632</v>
      </c>
      <c r="I25" s="5">
        <v>0.22</v>
      </c>
      <c r="J25" s="5">
        <v>7.0000000000000007E-2</v>
      </c>
      <c r="K25" s="5">
        <v>0.44</v>
      </c>
      <c r="L25" s="5">
        <v>0.18</v>
      </c>
      <c r="M25" s="5">
        <v>0.8</v>
      </c>
      <c r="N25" s="5">
        <v>0.34</v>
      </c>
    </row>
    <row r="26" spans="2:14" hidden="1">
      <c r="B26" s="2" t="s">
        <v>29</v>
      </c>
      <c r="C26" s="2">
        <v>2465</v>
      </c>
      <c r="D26" s="2">
        <v>528</v>
      </c>
      <c r="E26" s="2">
        <v>143</v>
      </c>
      <c r="F26" s="2">
        <v>960</v>
      </c>
      <c r="G26" s="2">
        <v>1111</v>
      </c>
      <c r="H26" s="2">
        <v>5207</v>
      </c>
      <c r="I26" s="5">
        <v>0.22</v>
      </c>
      <c r="J26" s="5">
        <v>0.15</v>
      </c>
      <c r="K26" s="5">
        <v>0.36</v>
      </c>
      <c r="L26" s="5">
        <v>0.24</v>
      </c>
      <c r="M26" s="5">
        <v>0.94</v>
      </c>
      <c r="N26" s="5">
        <v>0.37</v>
      </c>
    </row>
    <row r="27" spans="2:14" hidden="1">
      <c r="B27" s="2" t="s">
        <v>31</v>
      </c>
      <c r="C27" s="2">
        <v>2573</v>
      </c>
      <c r="D27" s="2">
        <v>514</v>
      </c>
      <c r="E27" s="2">
        <v>245</v>
      </c>
      <c r="F27" s="2">
        <v>1693</v>
      </c>
      <c r="G27" s="2">
        <v>1002</v>
      </c>
      <c r="H27" s="2">
        <v>6027</v>
      </c>
      <c r="I27" s="5">
        <v>0.17</v>
      </c>
      <c r="J27" s="5">
        <v>0.41</v>
      </c>
      <c r="K27" s="5">
        <v>0.68</v>
      </c>
      <c r="L27" s="5">
        <v>0.05</v>
      </c>
      <c r="M27" s="5">
        <v>0.84</v>
      </c>
      <c r="N27" s="5">
        <v>0.28999999999999998</v>
      </c>
    </row>
    <row r="28" spans="2:14" hidden="1">
      <c r="B28" s="1" t="s">
        <v>32</v>
      </c>
      <c r="C28" s="1">
        <v>39722</v>
      </c>
      <c r="D28" s="1">
        <v>5491</v>
      </c>
      <c r="E28" s="1">
        <v>4843</v>
      </c>
      <c r="F28" s="1">
        <v>22892</v>
      </c>
      <c r="G28" s="1">
        <v>18515</v>
      </c>
      <c r="H28" s="1">
        <v>91463</v>
      </c>
      <c r="I28" s="3">
        <v>0.25</v>
      </c>
      <c r="J28" s="3">
        <v>0.38</v>
      </c>
      <c r="K28" s="3">
        <v>0.56000000000000005</v>
      </c>
      <c r="L28" s="3">
        <v>0.21</v>
      </c>
      <c r="M28" s="3">
        <v>0.87</v>
      </c>
      <c r="N28" s="3">
        <v>0.39</v>
      </c>
    </row>
  </sheetData>
  <sheetProtection selectLockedCells="1" selectUnlockedCells="1"/>
  <autoFilter ref="A1:AL1">
    <sortState ref="A2:AL14">
      <sortCondition ref="A1"/>
    </sortState>
  </autoFilter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workbookViewId="0">
      <selection activeCell="I1" sqref="I1"/>
    </sheetView>
  </sheetViews>
  <sheetFormatPr baseColWidth="10" defaultRowHeight="12.75"/>
  <cols>
    <col min="2" max="2" width="23.140625" customWidth="1"/>
  </cols>
  <sheetData>
    <row r="1" spans="1:26">
      <c r="A1" s="6" t="s">
        <v>59</v>
      </c>
      <c r="B1" s="6" t="s">
        <v>60</v>
      </c>
      <c r="C1" s="1" t="s">
        <v>61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63</v>
      </c>
      <c r="P1" s="1" t="s">
        <v>64</v>
      </c>
      <c r="Q1" s="1" t="s">
        <v>65</v>
      </c>
      <c r="R1" s="1" t="s">
        <v>5</v>
      </c>
      <c r="S1" s="1" t="s">
        <v>6</v>
      </c>
      <c r="T1" s="1" t="s">
        <v>7</v>
      </c>
      <c r="U1" s="1" t="s">
        <v>66</v>
      </c>
      <c r="V1" s="1" t="s">
        <v>3</v>
      </c>
      <c r="W1" s="1" t="s">
        <v>4</v>
      </c>
      <c r="X1" s="1" t="s">
        <v>5</v>
      </c>
      <c r="Y1" s="1" t="s">
        <v>6</v>
      </c>
      <c r="Z1" s="1" t="s">
        <v>7</v>
      </c>
    </row>
    <row r="2" spans="1:26">
      <c r="B2" s="1" t="s">
        <v>32</v>
      </c>
      <c r="C2" s="1">
        <v>39722</v>
      </c>
      <c r="D2" s="1">
        <v>5491</v>
      </c>
      <c r="E2" s="1">
        <v>4843</v>
      </c>
      <c r="F2" s="1">
        <v>22892</v>
      </c>
      <c r="G2" s="1">
        <v>18515</v>
      </c>
      <c r="H2" s="1">
        <v>91463</v>
      </c>
      <c r="I2" s="2">
        <f>+C2-O2-U2</f>
        <v>33948</v>
      </c>
      <c r="J2" s="2">
        <f>+D2-P2-V2</f>
        <v>4475</v>
      </c>
      <c r="K2" s="2">
        <f>+E2-Q2-W2</f>
        <v>4448</v>
      </c>
      <c r="L2" s="2">
        <f>+F2-R2-X2</f>
        <v>18373</v>
      </c>
      <c r="M2" s="2">
        <f>+G2-S2-Y2</f>
        <v>17158</v>
      </c>
      <c r="N2" s="2">
        <f>+H2-T2-Z2</f>
        <v>78402</v>
      </c>
      <c r="O2" s="1">
        <v>4037</v>
      </c>
      <c r="P2" s="1">
        <v>609</v>
      </c>
      <c r="Q2" s="1">
        <v>250</v>
      </c>
      <c r="R2" s="1">
        <v>3518</v>
      </c>
      <c r="S2" s="1">
        <v>370</v>
      </c>
      <c r="T2" s="1">
        <v>8784</v>
      </c>
      <c r="U2" s="1">
        <v>1737</v>
      </c>
      <c r="V2" s="1">
        <v>407</v>
      </c>
      <c r="W2" s="1">
        <v>145</v>
      </c>
      <c r="X2" s="1">
        <v>1001</v>
      </c>
      <c r="Y2" s="1">
        <v>987</v>
      </c>
      <c r="Z2" s="1">
        <v>4277</v>
      </c>
    </row>
    <row r="3" spans="1:26">
      <c r="A3" t="s">
        <v>67</v>
      </c>
      <c r="B3" s="2" t="s">
        <v>68</v>
      </c>
      <c r="C3" s="2">
        <v>2972</v>
      </c>
      <c r="D3" s="2">
        <v>824</v>
      </c>
      <c r="E3" s="2">
        <v>732</v>
      </c>
      <c r="F3" s="2">
        <v>1225</v>
      </c>
      <c r="G3" s="2">
        <v>6443</v>
      </c>
      <c r="H3" s="2">
        <v>12196</v>
      </c>
      <c r="I3" s="2">
        <f>+C3-O3-U3</f>
        <v>2644</v>
      </c>
      <c r="J3" s="2">
        <f>+D3-P3-V3</f>
        <v>700</v>
      </c>
      <c r="K3" s="2">
        <f>+E3-Q3-W3</f>
        <v>658</v>
      </c>
      <c r="L3" s="2">
        <f>+F3-R3-X3</f>
        <v>945</v>
      </c>
      <c r="M3" s="2">
        <f>+G3-S3-Y3</f>
        <v>5954</v>
      </c>
      <c r="N3" s="2">
        <f>+H3-T3-Z3</f>
        <v>10901</v>
      </c>
      <c r="O3" s="2">
        <v>11</v>
      </c>
      <c r="P3" s="2">
        <v>3</v>
      </c>
      <c r="Q3" s="2">
        <v>2</v>
      </c>
      <c r="R3" s="2">
        <v>10</v>
      </c>
      <c r="S3" s="2">
        <v>36</v>
      </c>
      <c r="T3" s="2">
        <v>62</v>
      </c>
      <c r="U3" s="2">
        <v>317</v>
      </c>
      <c r="V3" s="2">
        <v>121</v>
      </c>
      <c r="W3" s="2">
        <v>72</v>
      </c>
      <c r="X3" s="2">
        <v>270</v>
      </c>
      <c r="Y3" s="2">
        <v>453</v>
      </c>
      <c r="Z3" s="2">
        <v>1233</v>
      </c>
    </row>
    <row r="4" spans="1:26">
      <c r="A4" t="s">
        <v>71</v>
      </c>
      <c r="B4" s="2" t="s">
        <v>72</v>
      </c>
      <c r="C4" s="2">
        <v>1989</v>
      </c>
      <c r="D4" s="2">
        <v>564</v>
      </c>
      <c r="E4" s="2">
        <v>571</v>
      </c>
      <c r="F4" s="2">
        <v>716</v>
      </c>
      <c r="G4" s="2">
        <v>3237</v>
      </c>
      <c r="H4" s="2">
        <v>7077</v>
      </c>
      <c r="I4" s="2">
        <f>+C4-O4-U4</f>
        <v>1758</v>
      </c>
      <c r="J4" s="2">
        <f>+D4-P4-V4</f>
        <v>483</v>
      </c>
      <c r="K4" s="2">
        <f>+E4-Q4-W4</f>
        <v>529</v>
      </c>
      <c r="L4" s="2">
        <f>+F4-R4-X4</f>
        <v>565</v>
      </c>
      <c r="M4" s="2">
        <f>+G4-S4-Y4</f>
        <v>2905</v>
      </c>
      <c r="N4" s="2">
        <f>+H4-T4-Z4</f>
        <v>6240</v>
      </c>
      <c r="O4" s="2">
        <v>27</v>
      </c>
      <c r="P4" s="2">
        <v>25</v>
      </c>
      <c r="Q4" s="2">
        <v>6</v>
      </c>
      <c r="R4" s="2">
        <v>23</v>
      </c>
      <c r="S4" s="2">
        <v>47</v>
      </c>
      <c r="T4" s="2">
        <v>128</v>
      </c>
      <c r="U4" s="2">
        <v>204</v>
      </c>
      <c r="V4" s="2">
        <v>56</v>
      </c>
      <c r="W4" s="2">
        <v>36</v>
      </c>
      <c r="X4" s="2">
        <v>128</v>
      </c>
      <c r="Y4" s="2">
        <v>285</v>
      </c>
      <c r="Z4" s="2">
        <v>709</v>
      </c>
    </row>
    <row r="5" spans="1:26">
      <c r="A5" t="s">
        <v>95</v>
      </c>
      <c r="B5" s="2" t="s">
        <v>96</v>
      </c>
      <c r="C5" s="2">
        <v>1375</v>
      </c>
      <c r="D5" s="2">
        <v>209</v>
      </c>
      <c r="E5" s="2">
        <v>72</v>
      </c>
      <c r="F5" s="2">
        <v>376</v>
      </c>
      <c r="G5" s="2">
        <v>235</v>
      </c>
      <c r="H5" s="2">
        <v>2267</v>
      </c>
      <c r="I5" s="2">
        <f>+C5-O5-U5</f>
        <v>1100</v>
      </c>
      <c r="J5" s="2">
        <f>+D5-P5-V5</f>
        <v>147</v>
      </c>
      <c r="K5" s="2">
        <f>+E5-Q5-W5</f>
        <v>70</v>
      </c>
      <c r="L5" s="2">
        <f>+F5-R5-X5</f>
        <v>325</v>
      </c>
      <c r="M5" s="2">
        <f>+G5-S5-Y5</f>
        <v>206</v>
      </c>
      <c r="N5" s="2">
        <f>+H5-T5-Z5</f>
        <v>1848</v>
      </c>
      <c r="O5" s="2">
        <v>5</v>
      </c>
      <c r="P5" s="2">
        <v>0</v>
      </c>
      <c r="Q5" s="2">
        <v>0</v>
      </c>
      <c r="R5" s="2">
        <v>4</v>
      </c>
      <c r="S5" s="2">
        <v>0</v>
      </c>
      <c r="T5" s="2">
        <v>9</v>
      </c>
      <c r="U5" s="2">
        <v>270</v>
      </c>
      <c r="V5" s="2">
        <v>62</v>
      </c>
      <c r="W5" s="2">
        <v>2</v>
      </c>
      <c r="X5" s="2">
        <v>47</v>
      </c>
      <c r="Y5" s="2">
        <v>29</v>
      </c>
      <c r="Z5" s="2">
        <v>410</v>
      </c>
    </row>
    <row r="6" spans="1:26">
      <c r="A6" t="s">
        <v>91</v>
      </c>
      <c r="B6" s="2" t="s">
        <v>92</v>
      </c>
      <c r="C6" s="2">
        <v>594</v>
      </c>
      <c r="D6" s="2">
        <v>194</v>
      </c>
      <c r="E6" s="2">
        <v>148</v>
      </c>
      <c r="F6" s="2">
        <v>282</v>
      </c>
      <c r="G6" s="2">
        <v>1113</v>
      </c>
      <c r="H6" s="2">
        <v>2331</v>
      </c>
      <c r="I6" s="2">
        <f>+C6-O6-U6</f>
        <v>510</v>
      </c>
      <c r="J6" s="2">
        <f>+D6-P6-V6</f>
        <v>123</v>
      </c>
      <c r="K6" s="2">
        <f>+E6-Q6-W6</f>
        <v>141</v>
      </c>
      <c r="L6" s="2">
        <f>+F6-R6-X6</f>
        <v>223</v>
      </c>
      <c r="M6" s="2">
        <f>+G6-S6-Y6</f>
        <v>1059</v>
      </c>
      <c r="N6" s="2">
        <f>+H6-T6-Z6</f>
        <v>2056</v>
      </c>
      <c r="O6" s="2">
        <v>8</v>
      </c>
      <c r="P6" s="2">
        <v>0</v>
      </c>
      <c r="Q6" s="2">
        <v>0</v>
      </c>
      <c r="R6" s="2">
        <v>11</v>
      </c>
      <c r="S6" s="2">
        <v>4</v>
      </c>
      <c r="T6" s="2">
        <v>23</v>
      </c>
      <c r="U6" s="2">
        <v>76</v>
      </c>
      <c r="V6" s="2">
        <v>71</v>
      </c>
      <c r="W6" s="2">
        <v>7</v>
      </c>
      <c r="X6" s="2">
        <v>48</v>
      </c>
      <c r="Y6" s="2">
        <v>50</v>
      </c>
      <c r="Z6" s="2">
        <v>252</v>
      </c>
    </row>
    <row r="7" spans="1:26">
      <c r="A7" t="s">
        <v>79</v>
      </c>
      <c r="B7" s="2" t="s">
        <v>80</v>
      </c>
      <c r="C7" s="2">
        <v>1934</v>
      </c>
      <c r="D7" s="2">
        <v>170</v>
      </c>
      <c r="E7" s="2">
        <v>187</v>
      </c>
      <c r="F7" s="2">
        <v>1727</v>
      </c>
      <c r="G7" s="2">
        <v>147</v>
      </c>
      <c r="H7" s="2">
        <v>4165</v>
      </c>
      <c r="I7" s="2">
        <f>+C7-O7-U7</f>
        <v>1530</v>
      </c>
      <c r="J7" s="2">
        <f>+D7-P7-V7</f>
        <v>138</v>
      </c>
      <c r="K7" s="2">
        <f>+E7-Q7-W7</f>
        <v>173</v>
      </c>
      <c r="L7" s="2">
        <f>+F7-R7-X7</f>
        <v>1474</v>
      </c>
      <c r="M7" s="2">
        <f>+G7-S7-Y7</f>
        <v>137</v>
      </c>
      <c r="N7" s="2">
        <f>+H7-T7-Z7</f>
        <v>3452</v>
      </c>
      <c r="O7" s="2">
        <v>336</v>
      </c>
      <c r="P7" s="2">
        <v>32</v>
      </c>
      <c r="Q7" s="2">
        <v>4</v>
      </c>
      <c r="R7" s="2">
        <v>155</v>
      </c>
      <c r="S7" s="2">
        <v>7</v>
      </c>
      <c r="T7" s="2">
        <v>534</v>
      </c>
      <c r="U7" s="2">
        <v>68</v>
      </c>
      <c r="V7" s="2">
        <v>0</v>
      </c>
      <c r="W7" s="2">
        <v>10</v>
      </c>
      <c r="X7" s="2">
        <v>98</v>
      </c>
      <c r="Y7" s="2">
        <v>3</v>
      </c>
      <c r="Z7" s="2">
        <v>179</v>
      </c>
    </row>
    <row r="8" spans="1:26">
      <c r="A8" t="s">
        <v>69</v>
      </c>
      <c r="B8" s="2" t="s">
        <v>70</v>
      </c>
      <c r="C8" s="2">
        <v>3809</v>
      </c>
      <c r="D8" s="2">
        <v>280</v>
      </c>
      <c r="E8" s="2">
        <v>379</v>
      </c>
      <c r="F8" s="2">
        <v>2583</v>
      </c>
      <c r="G8" s="2">
        <v>253</v>
      </c>
      <c r="H8" s="2">
        <v>7304</v>
      </c>
      <c r="I8" s="2">
        <f>+C8-O8-U8</f>
        <v>2572</v>
      </c>
      <c r="J8" s="2">
        <f>+D8-P8-V8</f>
        <v>198</v>
      </c>
      <c r="K8" s="2">
        <f>+E8-Q8-W8</f>
        <v>295</v>
      </c>
      <c r="L8" s="2">
        <f>+F8-R8-X8</f>
        <v>1817</v>
      </c>
      <c r="M8" s="2">
        <f>+G8-S8-Y8</f>
        <v>206</v>
      </c>
      <c r="N8" s="2">
        <f>+H8-T8-Z8</f>
        <v>5088</v>
      </c>
      <c r="O8" s="2">
        <v>1127</v>
      </c>
      <c r="P8" s="2">
        <v>81</v>
      </c>
      <c r="Q8" s="2">
        <v>78</v>
      </c>
      <c r="R8" s="2">
        <v>723</v>
      </c>
      <c r="S8" s="2">
        <v>39</v>
      </c>
      <c r="T8" s="2">
        <v>2048</v>
      </c>
      <c r="U8" s="2">
        <v>110</v>
      </c>
      <c r="V8" s="2">
        <v>1</v>
      </c>
      <c r="W8" s="2">
        <v>6</v>
      </c>
      <c r="X8" s="2">
        <v>43</v>
      </c>
      <c r="Y8" s="2">
        <v>8</v>
      </c>
      <c r="Z8" s="2">
        <v>168</v>
      </c>
    </row>
    <row r="9" spans="1:26">
      <c r="A9" t="s">
        <v>97</v>
      </c>
      <c r="B9" s="2" t="s">
        <v>98</v>
      </c>
      <c r="C9" s="2">
        <v>851</v>
      </c>
      <c r="D9" s="2">
        <v>108</v>
      </c>
      <c r="E9" s="2">
        <v>87</v>
      </c>
      <c r="F9" s="2">
        <v>186</v>
      </c>
      <c r="G9" s="2">
        <v>745</v>
      </c>
      <c r="H9" s="2">
        <v>1977</v>
      </c>
      <c r="I9" s="2">
        <f>+C9-O9-U9</f>
        <v>789</v>
      </c>
      <c r="J9" s="2">
        <f>+D9-P9-V9</f>
        <v>85</v>
      </c>
      <c r="K9" s="2">
        <f>+E9-Q9-W9</f>
        <v>87</v>
      </c>
      <c r="L9" s="2">
        <f>+F9-R9-X9</f>
        <v>184</v>
      </c>
      <c r="M9" s="2">
        <f>+G9-S9-Y9</f>
        <v>710</v>
      </c>
      <c r="N9" s="2">
        <f>+H9-T9-Z9</f>
        <v>1855</v>
      </c>
      <c r="O9" s="2">
        <v>5</v>
      </c>
      <c r="P9" s="2">
        <v>0</v>
      </c>
      <c r="Q9" s="2">
        <v>0</v>
      </c>
      <c r="R9" s="2">
        <v>1</v>
      </c>
      <c r="S9" s="2">
        <v>8</v>
      </c>
      <c r="T9" s="2">
        <v>14</v>
      </c>
      <c r="U9" s="2">
        <v>57</v>
      </c>
      <c r="V9" s="2">
        <v>23</v>
      </c>
      <c r="W9" s="2">
        <v>0</v>
      </c>
      <c r="X9" s="2">
        <v>1</v>
      </c>
      <c r="Y9" s="2">
        <v>27</v>
      </c>
      <c r="Z9" s="2">
        <v>108</v>
      </c>
    </row>
    <row r="10" spans="1:26">
      <c r="A10" t="s">
        <v>73</v>
      </c>
      <c r="B10" s="2" t="s">
        <v>74</v>
      </c>
      <c r="C10" s="2">
        <v>2129</v>
      </c>
      <c r="D10" s="2">
        <v>257</v>
      </c>
      <c r="E10" s="2">
        <v>425</v>
      </c>
      <c r="F10" s="2">
        <v>1193</v>
      </c>
      <c r="G10" s="2">
        <v>1117</v>
      </c>
      <c r="H10" s="2">
        <v>5121</v>
      </c>
      <c r="I10" s="2">
        <f>+C10-O10-U10</f>
        <v>1884</v>
      </c>
      <c r="J10" s="2">
        <f>+D10-P10-V10</f>
        <v>215</v>
      </c>
      <c r="K10" s="2">
        <f>+E10-Q10-W10</f>
        <v>421</v>
      </c>
      <c r="L10" s="2">
        <f>+F10-R10-X10</f>
        <v>1052</v>
      </c>
      <c r="M10" s="2">
        <f>+G10-S10-Y10</f>
        <v>1083</v>
      </c>
      <c r="N10" s="2">
        <f>+H10-T10-Z10</f>
        <v>4655</v>
      </c>
      <c r="O10" s="2">
        <v>188</v>
      </c>
      <c r="P10" s="2">
        <v>35</v>
      </c>
      <c r="Q10" s="2">
        <v>3</v>
      </c>
      <c r="R10" s="2">
        <v>115</v>
      </c>
      <c r="S10" s="2">
        <v>30</v>
      </c>
      <c r="T10" s="2">
        <v>371</v>
      </c>
      <c r="U10" s="2">
        <v>57</v>
      </c>
      <c r="V10" s="2">
        <v>7</v>
      </c>
      <c r="W10" s="2">
        <v>1</v>
      </c>
      <c r="X10" s="2">
        <v>26</v>
      </c>
      <c r="Y10" s="2">
        <v>4</v>
      </c>
      <c r="Z10" s="2">
        <v>95</v>
      </c>
    </row>
    <row r="11" spans="1:26">
      <c r="A11" t="s">
        <v>81</v>
      </c>
      <c r="B11" s="2" t="s">
        <v>82</v>
      </c>
      <c r="C11" s="2">
        <v>2200</v>
      </c>
      <c r="D11" s="2">
        <v>213</v>
      </c>
      <c r="E11" s="2">
        <v>112</v>
      </c>
      <c r="F11" s="2">
        <v>840</v>
      </c>
      <c r="G11" s="2">
        <v>97</v>
      </c>
      <c r="H11" s="2">
        <v>3462</v>
      </c>
      <c r="I11" s="2">
        <f>+C11-O11-U11</f>
        <v>1905</v>
      </c>
      <c r="J11" s="2">
        <f>+D11-P11-V11</f>
        <v>167</v>
      </c>
      <c r="K11" s="2">
        <f>+E11-Q11-W11</f>
        <v>98</v>
      </c>
      <c r="L11" s="2">
        <f>+F11-R11-X11</f>
        <v>677</v>
      </c>
      <c r="M11" s="2">
        <f>+G11-S11-Y11</f>
        <v>84</v>
      </c>
      <c r="N11" s="2">
        <f>+H11-T11-Z11</f>
        <v>2931</v>
      </c>
      <c r="O11" s="2">
        <v>237</v>
      </c>
      <c r="P11" s="2">
        <v>45</v>
      </c>
      <c r="Q11" s="2">
        <v>13</v>
      </c>
      <c r="R11" s="2">
        <v>135</v>
      </c>
      <c r="S11" s="2">
        <v>12</v>
      </c>
      <c r="T11" s="2">
        <v>442</v>
      </c>
      <c r="U11" s="2">
        <v>58</v>
      </c>
      <c r="V11" s="2">
        <v>1</v>
      </c>
      <c r="W11" s="2">
        <v>1</v>
      </c>
      <c r="X11" s="2">
        <v>28</v>
      </c>
      <c r="Y11" s="2">
        <v>1</v>
      </c>
      <c r="Z11" s="2">
        <v>89</v>
      </c>
    </row>
    <row r="12" spans="1:26">
      <c r="A12" t="s">
        <v>93</v>
      </c>
      <c r="B12" s="2" t="s">
        <v>94</v>
      </c>
      <c r="C12" s="2">
        <v>741</v>
      </c>
      <c r="D12" s="2">
        <v>192</v>
      </c>
      <c r="E12" s="2">
        <v>116</v>
      </c>
      <c r="F12" s="2">
        <v>302</v>
      </c>
      <c r="G12" s="2">
        <v>953</v>
      </c>
      <c r="H12" s="2">
        <v>2304</v>
      </c>
      <c r="I12" s="2">
        <f>+C12-O12-U12</f>
        <v>693</v>
      </c>
      <c r="J12" s="2">
        <f>+D12-P12-V12</f>
        <v>183</v>
      </c>
      <c r="K12" s="2">
        <f>+E12-Q12-W12</f>
        <v>115</v>
      </c>
      <c r="L12" s="2">
        <f>+F12-R12-X12</f>
        <v>270</v>
      </c>
      <c r="M12" s="2">
        <f>+G12-S12-Y12</f>
        <v>919</v>
      </c>
      <c r="N12" s="2">
        <f>+H12-T12-Z12</f>
        <v>2180</v>
      </c>
      <c r="O12" s="2">
        <v>14</v>
      </c>
      <c r="P12" s="2">
        <v>3</v>
      </c>
      <c r="Q12" s="2">
        <v>0</v>
      </c>
      <c r="R12" s="2">
        <v>6</v>
      </c>
      <c r="S12" s="2">
        <v>15</v>
      </c>
      <c r="T12" s="2">
        <v>38</v>
      </c>
      <c r="U12" s="2">
        <v>34</v>
      </c>
      <c r="V12" s="2">
        <v>6</v>
      </c>
      <c r="W12" s="2">
        <v>1</v>
      </c>
      <c r="X12" s="2">
        <v>26</v>
      </c>
      <c r="Y12" s="2">
        <v>19</v>
      </c>
      <c r="Z12" s="2">
        <v>86</v>
      </c>
    </row>
    <row r="13" spans="1:26">
      <c r="A13" t="s">
        <v>85</v>
      </c>
      <c r="B13" s="2" t="s">
        <v>86</v>
      </c>
      <c r="C13" s="2">
        <v>1159</v>
      </c>
      <c r="D13" s="2">
        <v>66</v>
      </c>
      <c r="E13" s="2">
        <v>119</v>
      </c>
      <c r="F13" s="2">
        <v>1221</v>
      </c>
      <c r="G13" s="2">
        <v>89</v>
      </c>
      <c r="H13" s="2">
        <v>2654</v>
      </c>
      <c r="I13" s="2">
        <f>+C13-O13-U13</f>
        <v>840</v>
      </c>
      <c r="J13" s="2">
        <f>+D13-P13-V13</f>
        <v>54</v>
      </c>
      <c r="K13" s="2">
        <f>+E13-Q13-W13</f>
        <v>94</v>
      </c>
      <c r="L13" s="2">
        <f>+F13-R13-X13</f>
        <v>831</v>
      </c>
      <c r="M13" s="2">
        <f>+G13-S13-Y13</f>
        <v>66</v>
      </c>
      <c r="N13" s="2">
        <f>+H13-T13-Z13</f>
        <v>1885</v>
      </c>
      <c r="O13" s="2">
        <v>297</v>
      </c>
      <c r="P13" s="2">
        <v>7</v>
      </c>
      <c r="Q13" s="2">
        <v>25</v>
      </c>
      <c r="R13" s="2">
        <v>359</v>
      </c>
      <c r="S13" s="2">
        <v>15</v>
      </c>
      <c r="T13" s="2">
        <v>703</v>
      </c>
      <c r="U13" s="2">
        <v>22</v>
      </c>
      <c r="V13" s="2">
        <v>5</v>
      </c>
      <c r="W13" s="2">
        <v>0</v>
      </c>
      <c r="X13" s="2">
        <v>31</v>
      </c>
      <c r="Y13" s="2">
        <v>8</v>
      </c>
      <c r="Z13" s="2">
        <v>66</v>
      </c>
    </row>
    <row r="14" spans="1:26">
      <c r="A14" t="s">
        <v>105</v>
      </c>
      <c r="B14" s="2" t="s">
        <v>106</v>
      </c>
      <c r="C14" s="2">
        <v>476</v>
      </c>
      <c r="D14" s="2">
        <v>120</v>
      </c>
      <c r="E14" s="2">
        <v>97</v>
      </c>
      <c r="F14" s="2">
        <v>121</v>
      </c>
      <c r="G14" s="2">
        <v>330</v>
      </c>
      <c r="H14" s="2">
        <v>1144</v>
      </c>
      <c r="I14" s="2">
        <f>+C14-O14-U14</f>
        <v>454</v>
      </c>
      <c r="J14" s="2">
        <f>+D14-P14-V14</f>
        <v>108</v>
      </c>
      <c r="K14" s="2">
        <f>+E14-Q14-W14</f>
        <v>93</v>
      </c>
      <c r="L14" s="2">
        <f>+F14-R14-X14</f>
        <v>106</v>
      </c>
      <c r="M14" s="2">
        <f>+G14-S14-Y14</f>
        <v>295</v>
      </c>
      <c r="N14" s="2">
        <f>+H14-T14-Z14</f>
        <v>1056</v>
      </c>
      <c r="O14" s="2">
        <v>9</v>
      </c>
      <c r="P14" s="2">
        <v>1</v>
      </c>
      <c r="Q14" s="2">
        <v>0</v>
      </c>
      <c r="R14" s="2">
        <v>6</v>
      </c>
      <c r="S14" s="2">
        <v>6</v>
      </c>
      <c r="T14" s="2">
        <v>22</v>
      </c>
      <c r="U14" s="2">
        <v>13</v>
      </c>
      <c r="V14" s="2">
        <v>11</v>
      </c>
      <c r="W14" s="2">
        <v>4</v>
      </c>
      <c r="X14" s="2">
        <v>9</v>
      </c>
      <c r="Y14" s="2">
        <v>29</v>
      </c>
      <c r="Z14" s="2">
        <v>66</v>
      </c>
    </row>
    <row r="15" spans="1:26">
      <c r="A15" t="s">
        <v>143</v>
      </c>
      <c r="B15" s="2" t="s">
        <v>144</v>
      </c>
      <c r="C15" s="2">
        <v>92</v>
      </c>
      <c r="D15" s="2">
        <v>9</v>
      </c>
      <c r="E15" s="2">
        <v>3</v>
      </c>
      <c r="F15" s="2">
        <v>63</v>
      </c>
      <c r="G15" s="2">
        <v>149</v>
      </c>
      <c r="H15" s="2">
        <v>316</v>
      </c>
      <c r="I15" s="2">
        <f>+C15-O15-U15</f>
        <v>73</v>
      </c>
      <c r="J15" s="2">
        <f>+D15-P15-V15</f>
        <v>9</v>
      </c>
      <c r="K15" s="2">
        <f>+E15-Q15-W15</f>
        <v>3</v>
      </c>
      <c r="L15" s="2">
        <f>+F15-R15-X15</f>
        <v>33</v>
      </c>
      <c r="M15" s="2">
        <f>+G15-S15-Y15</f>
        <v>124</v>
      </c>
      <c r="N15" s="2">
        <f>+H15-T15-Z15</f>
        <v>242</v>
      </c>
      <c r="O15" s="2">
        <v>7</v>
      </c>
      <c r="P15" s="2">
        <v>0</v>
      </c>
      <c r="Q15" s="2">
        <v>0</v>
      </c>
      <c r="R15" s="2">
        <v>5</v>
      </c>
      <c r="S15" s="2">
        <v>0</v>
      </c>
      <c r="T15" s="2">
        <v>12</v>
      </c>
      <c r="U15" s="2">
        <v>12</v>
      </c>
      <c r="V15" s="2">
        <v>0</v>
      </c>
      <c r="W15" s="2">
        <v>0</v>
      </c>
      <c r="X15" s="2">
        <v>25</v>
      </c>
      <c r="Y15" s="2">
        <v>25</v>
      </c>
      <c r="Z15" s="2">
        <v>62</v>
      </c>
    </row>
    <row r="16" spans="1:26">
      <c r="A16" t="s">
        <v>77</v>
      </c>
      <c r="B16" s="2" t="s">
        <v>78</v>
      </c>
      <c r="C16" s="2">
        <v>1770</v>
      </c>
      <c r="D16" s="2">
        <v>400</v>
      </c>
      <c r="E16" s="2">
        <v>142</v>
      </c>
      <c r="F16" s="2">
        <v>1494</v>
      </c>
      <c r="G16" s="2">
        <v>409</v>
      </c>
      <c r="H16" s="2">
        <v>4215</v>
      </c>
      <c r="I16" s="2">
        <f>+C16-O16-U16</f>
        <v>1581</v>
      </c>
      <c r="J16" s="2">
        <f>+D16-P16-V16</f>
        <v>331</v>
      </c>
      <c r="K16" s="2">
        <f>+E16-Q16-W16</f>
        <v>140</v>
      </c>
      <c r="L16" s="2">
        <f>+F16-R16-X16</f>
        <v>1153</v>
      </c>
      <c r="M16" s="2">
        <f>+G16-S16-Y16</f>
        <v>397</v>
      </c>
      <c r="N16" s="2">
        <f>+H16-T16-Z16</f>
        <v>3602</v>
      </c>
      <c r="O16" s="2">
        <v>170</v>
      </c>
      <c r="P16" s="2">
        <v>64</v>
      </c>
      <c r="Q16" s="2">
        <v>2</v>
      </c>
      <c r="R16" s="2">
        <v>322</v>
      </c>
      <c r="S16" s="2">
        <v>8</v>
      </c>
      <c r="T16" s="2">
        <v>566</v>
      </c>
      <c r="U16" s="2">
        <v>19</v>
      </c>
      <c r="V16" s="2">
        <v>5</v>
      </c>
      <c r="W16" s="2">
        <v>0</v>
      </c>
      <c r="X16" s="2">
        <v>19</v>
      </c>
      <c r="Y16" s="2">
        <v>4</v>
      </c>
      <c r="Z16" s="2">
        <v>47</v>
      </c>
    </row>
    <row r="17" spans="1:26">
      <c r="A17" t="s">
        <v>119</v>
      </c>
      <c r="B17" s="2" t="s">
        <v>120</v>
      </c>
      <c r="C17" s="2">
        <v>402</v>
      </c>
      <c r="D17" s="2">
        <v>45</v>
      </c>
      <c r="E17" s="2">
        <v>24</v>
      </c>
      <c r="F17" s="2">
        <v>87</v>
      </c>
      <c r="G17" s="2">
        <v>146</v>
      </c>
      <c r="H17" s="2">
        <v>704</v>
      </c>
      <c r="I17" s="2">
        <f>+C17-O17-U17</f>
        <v>368</v>
      </c>
      <c r="J17" s="2">
        <f>+D17-P17-V17</f>
        <v>41</v>
      </c>
      <c r="K17" s="2">
        <f>+E17-Q17-W17</f>
        <v>24</v>
      </c>
      <c r="L17" s="2">
        <f>+F17-R17-X17</f>
        <v>78</v>
      </c>
      <c r="M17" s="2">
        <f>+G17-S17-Y17</f>
        <v>141</v>
      </c>
      <c r="N17" s="2">
        <f>+H17-T17-Z17</f>
        <v>652</v>
      </c>
      <c r="O17" s="2">
        <v>9</v>
      </c>
      <c r="P17" s="2">
        <v>0</v>
      </c>
      <c r="Q17" s="2">
        <v>0</v>
      </c>
      <c r="R17" s="2">
        <v>2</v>
      </c>
      <c r="S17" s="2">
        <v>1</v>
      </c>
      <c r="T17" s="2">
        <v>12</v>
      </c>
      <c r="U17" s="2">
        <v>25</v>
      </c>
      <c r="V17" s="2">
        <v>4</v>
      </c>
      <c r="W17" s="2">
        <v>0</v>
      </c>
      <c r="X17" s="2">
        <v>7</v>
      </c>
      <c r="Y17" s="2">
        <v>4</v>
      </c>
      <c r="Z17" s="2">
        <v>40</v>
      </c>
    </row>
    <row r="18" spans="1:26">
      <c r="A18" t="s">
        <v>83</v>
      </c>
      <c r="B18" s="2" t="s">
        <v>84</v>
      </c>
      <c r="C18" s="2">
        <v>1281</v>
      </c>
      <c r="D18" s="2">
        <v>139</v>
      </c>
      <c r="E18" s="2">
        <v>246</v>
      </c>
      <c r="F18" s="2">
        <v>1268</v>
      </c>
      <c r="G18" s="2">
        <v>266</v>
      </c>
      <c r="H18" s="2">
        <v>3200</v>
      </c>
      <c r="I18" s="2">
        <f>+C18-O18-U18</f>
        <v>1096</v>
      </c>
      <c r="J18" s="2">
        <f>+D18-P18-V18</f>
        <v>104</v>
      </c>
      <c r="K18" s="2">
        <f>+E18-Q18-W18</f>
        <v>237</v>
      </c>
      <c r="L18" s="2">
        <f>+F18-R18-X18</f>
        <v>1169</v>
      </c>
      <c r="M18" s="2">
        <f>+G18-S18-Y18</f>
        <v>264</v>
      </c>
      <c r="N18" s="2">
        <f>+H18-T18-Z18</f>
        <v>2870</v>
      </c>
      <c r="O18" s="2">
        <v>167</v>
      </c>
      <c r="P18" s="2">
        <v>33</v>
      </c>
      <c r="Q18" s="2">
        <v>9</v>
      </c>
      <c r="R18" s="2">
        <v>81</v>
      </c>
      <c r="S18" s="2">
        <v>2</v>
      </c>
      <c r="T18" s="2">
        <v>292</v>
      </c>
      <c r="U18" s="2">
        <v>18</v>
      </c>
      <c r="V18" s="2">
        <v>2</v>
      </c>
      <c r="W18" s="2">
        <v>0</v>
      </c>
      <c r="X18" s="2">
        <v>18</v>
      </c>
      <c r="Y18" s="2">
        <v>0</v>
      </c>
      <c r="Z18" s="2">
        <v>38</v>
      </c>
    </row>
    <row r="19" spans="1:26">
      <c r="A19" t="s">
        <v>117</v>
      </c>
      <c r="B19" s="2" t="s">
        <v>118</v>
      </c>
      <c r="C19" s="2">
        <v>468</v>
      </c>
      <c r="D19" s="2">
        <v>31</v>
      </c>
      <c r="E19" s="2">
        <v>42</v>
      </c>
      <c r="F19" s="2">
        <v>190</v>
      </c>
      <c r="G19" s="2">
        <v>20</v>
      </c>
      <c r="H19" s="2">
        <v>751</v>
      </c>
      <c r="I19" s="2">
        <f>+C19-O19-U19</f>
        <v>369</v>
      </c>
      <c r="J19" s="2">
        <f>+D19-P19-V19</f>
        <v>31</v>
      </c>
      <c r="K19" s="2">
        <f>+E19-Q19-W19</f>
        <v>39</v>
      </c>
      <c r="L19" s="2">
        <f>+F19-R19-X19</f>
        <v>141</v>
      </c>
      <c r="M19" s="2">
        <f>+G19-S19-Y19</f>
        <v>18</v>
      </c>
      <c r="N19" s="2">
        <f>+H19-T19-Z19</f>
        <v>598</v>
      </c>
      <c r="O19" s="2">
        <v>72</v>
      </c>
      <c r="P19" s="2">
        <v>0</v>
      </c>
      <c r="Q19" s="2">
        <v>3</v>
      </c>
      <c r="R19" s="2">
        <v>41</v>
      </c>
      <c r="S19" s="2">
        <v>1</v>
      </c>
      <c r="T19" s="2">
        <v>117</v>
      </c>
      <c r="U19" s="2">
        <v>27</v>
      </c>
      <c r="V19" s="2">
        <v>0</v>
      </c>
      <c r="W19" s="2">
        <v>0</v>
      </c>
      <c r="X19" s="2">
        <v>8</v>
      </c>
      <c r="Y19" s="2">
        <v>1</v>
      </c>
      <c r="Z19" s="2">
        <v>36</v>
      </c>
    </row>
    <row r="20" spans="1:26">
      <c r="A20" t="s">
        <v>111</v>
      </c>
      <c r="B20" s="2" t="s">
        <v>112</v>
      </c>
      <c r="C20" s="2">
        <v>505</v>
      </c>
      <c r="D20" s="2">
        <v>59</v>
      </c>
      <c r="E20" s="2">
        <v>54</v>
      </c>
      <c r="F20" s="2">
        <v>167</v>
      </c>
      <c r="G20" s="2">
        <v>214</v>
      </c>
      <c r="H20" s="2">
        <v>999</v>
      </c>
      <c r="I20" s="2">
        <f>+C20-O20-U20</f>
        <v>463</v>
      </c>
      <c r="J20" s="2">
        <f>+D20-P20-V20</f>
        <v>52</v>
      </c>
      <c r="K20" s="2">
        <f>+E20-Q20-W20</f>
        <v>53</v>
      </c>
      <c r="L20" s="2">
        <f>+F20-R20-X20</f>
        <v>136</v>
      </c>
      <c r="M20" s="2">
        <f>+G20-S20-Y20</f>
        <v>208</v>
      </c>
      <c r="N20" s="2">
        <f>+H20-T20-Z20</f>
        <v>912</v>
      </c>
      <c r="O20" s="2">
        <v>30</v>
      </c>
      <c r="P20" s="2">
        <v>1</v>
      </c>
      <c r="Q20" s="2">
        <v>1</v>
      </c>
      <c r="R20" s="2">
        <v>13</v>
      </c>
      <c r="S20" s="2">
        <v>6</v>
      </c>
      <c r="T20" s="2">
        <v>51</v>
      </c>
      <c r="U20" s="2">
        <v>12</v>
      </c>
      <c r="V20" s="2">
        <v>6</v>
      </c>
      <c r="W20" s="2">
        <v>0</v>
      </c>
      <c r="X20" s="2">
        <v>18</v>
      </c>
      <c r="Y20" s="2">
        <v>0</v>
      </c>
      <c r="Z20" s="2">
        <v>36</v>
      </c>
    </row>
    <row r="21" spans="1:26">
      <c r="A21" t="s">
        <v>115</v>
      </c>
      <c r="B21" s="2" t="s">
        <v>116</v>
      </c>
      <c r="C21" s="2">
        <v>390</v>
      </c>
      <c r="D21" s="2">
        <v>94</v>
      </c>
      <c r="E21" s="2">
        <v>30</v>
      </c>
      <c r="F21" s="2">
        <v>79</v>
      </c>
      <c r="G21" s="2">
        <v>261</v>
      </c>
      <c r="H21" s="2">
        <v>854</v>
      </c>
      <c r="I21" s="2">
        <f>+C21-O21-U21</f>
        <v>331</v>
      </c>
      <c r="J21" s="2">
        <f>+D21-P21-V21</f>
        <v>84</v>
      </c>
      <c r="K21" s="2">
        <f>+E21-Q21-W21</f>
        <v>28</v>
      </c>
      <c r="L21" s="2">
        <f>+F21-R21-X21</f>
        <v>76</v>
      </c>
      <c r="M21" s="2">
        <f>+G21-S21-Y21</f>
        <v>239</v>
      </c>
      <c r="N21" s="2">
        <f>+H21-T21-Z21</f>
        <v>758</v>
      </c>
      <c r="O21" s="2">
        <v>40</v>
      </c>
      <c r="P21" s="2">
        <v>7</v>
      </c>
      <c r="Q21" s="2">
        <v>2</v>
      </c>
      <c r="R21" s="2">
        <v>1</v>
      </c>
      <c r="S21" s="2">
        <v>15</v>
      </c>
      <c r="T21" s="2">
        <v>65</v>
      </c>
      <c r="U21" s="2">
        <v>19</v>
      </c>
      <c r="V21" s="2">
        <v>3</v>
      </c>
      <c r="W21" s="2">
        <v>0</v>
      </c>
      <c r="X21" s="2">
        <v>2</v>
      </c>
      <c r="Y21" s="2">
        <v>7</v>
      </c>
      <c r="Z21" s="2">
        <v>31</v>
      </c>
    </row>
    <row r="22" spans="1:26">
      <c r="A22" t="s">
        <v>109</v>
      </c>
      <c r="B22" s="2" t="s">
        <v>110</v>
      </c>
      <c r="C22" s="2">
        <v>660</v>
      </c>
      <c r="D22" s="2">
        <v>167</v>
      </c>
      <c r="E22" s="2">
        <v>34</v>
      </c>
      <c r="F22" s="2">
        <v>153</v>
      </c>
      <c r="G22" s="2">
        <v>69</v>
      </c>
      <c r="H22" s="2">
        <v>1083</v>
      </c>
      <c r="I22" s="2">
        <f>+C22-O22-U22</f>
        <v>591</v>
      </c>
      <c r="J22" s="2">
        <f>+D22-P22-V22</f>
        <v>139</v>
      </c>
      <c r="K22" s="2">
        <f>+E22-Q22-W22</f>
        <v>34</v>
      </c>
      <c r="L22" s="2">
        <f>+F22-R22-X22</f>
        <v>104</v>
      </c>
      <c r="M22" s="2">
        <f>+G22-S22-Y22</f>
        <v>68</v>
      </c>
      <c r="N22" s="2">
        <f>+H22-T22-Z22</f>
        <v>936</v>
      </c>
      <c r="O22" s="2">
        <v>51</v>
      </c>
      <c r="P22" s="2">
        <v>28</v>
      </c>
      <c r="Q22" s="2">
        <v>0</v>
      </c>
      <c r="R22" s="2">
        <v>37</v>
      </c>
      <c r="S22" s="2">
        <v>1</v>
      </c>
      <c r="T22" s="2">
        <v>117</v>
      </c>
      <c r="U22" s="2">
        <v>18</v>
      </c>
      <c r="V22" s="2">
        <v>0</v>
      </c>
      <c r="W22" s="2">
        <v>0</v>
      </c>
      <c r="X22" s="2">
        <v>12</v>
      </c>
      <c r="Y22" s="2">
        <v>0</v>
      </c>
      <c r="Z22" s="2">
        <v>30</v>
      </c>
    </row>
    <row r="23" spans="1:26">
      <c r="A23" t="s">
        <v>87</v>
      </c>
      <c r="B23" s="2" t="s">
        <v>88</v>
      </c>
      <c r="C23" s="2">
        <v>1066</v>
      </c>
      <c r="D23" s="2">
        <v>87</v>
      </c>
      <c r="E23" s="2">
        <v>180</v>
      </c>
      <c r="F23" s="2">
        <v>1190</v>
      </c>
      <c r="G23" s="2">
        <v>106</v>
      </c>
      <c r="H23" s="2">
        <v>2629</v>
      </c>
      <c r="I23" s="2">
        <f>+C23-O23-U23</f>
        <v>865</v>
      </c>
      <c r="J23" s="2">
        <f>+D23-P23-V23</f>
        <v>47</v>
      </c>
      <c r="K23" s="2">
        <f>+E23-Q23-W23</f>
        <v>140</v>
      </c>
      <c r="L23" s="2">
        <f>+F23-R23-X23</f>
        <v>921</v>
      </c>
      <c r="M23" s="2">
        <f>+G23-S23-Y23</f>
        <v>100</v>
      </c>
      <c r="N23" s="2">
        <f>+H23-T23-Z23</f>
        <v>2073</v>
      </c>
      <c r="O23" s="2">
        <v>181</v>
      </c>
      <c r="P23" s="2">
        <v>40</v>
      </c>
      <c r="Q23" s="2">
        <v>37</v>
      </c>
      <c r="R23" s="2">
        <v>264</v>
      </c>
      <c r="S23" s="2">
        <v>6</v>
      </c>
      <c r="T23" s="2">
        <v>528</v>
      </c>
      <c r="U23" s="2">
        <v>20</v>
      </c>
      <c r="V23" s="2">
        <v>0</v>
      </c>
      <c r="W23" s="2">
        <v>3</v>
      </c>
      <c r="X23" s="2">
        <v>5</v>
      </c>
      <c r="Y23" s="2">
        <v>0</v>
      </c>
      <c r="Z23" s="2">
        <v>28</v>
      </c>
    </row>
    <row r="24" spans="1:26">
      <c r="A24" t="s">
        <v>89</v>
      </c>
      <c r="B24" s="2" t="s">
        <v>90</v>
      </c>
      <c r="C24" s="2">
        <v>1016</v>
      </c>
      <c r="D24" s="2">
        <v>75</v>
      </c>
      <c r="E24" s="2">
        <v>70</v>
      </c>
      <c r="F24" s="2">
        <v>1248</v>
      </c>
      <c r="G24" s="2">
        <v>89</v>
      </c>
      <c r="H24" s="2">
        <v>2498</v>
      </c>
      <c r="I24" s="2">
        <f>+C24-O24-U24</f>
        <v>854</v>
      </c>
      <c r="J24" s="2">
        <f>+D24-P24-V24</f>
        <v>43</v>
      </c>
      <c r="K24" s="2">
        <f>+E24-Q24-W24</f>
        <v>67</v>
      </c>
      <c r="L24" s="2">
        <f>+F24-R24-X24</f>
        <v>1042</v>
      </c>
      <c r="M24" s="2">
        <f>+G24-S24-Y24</f>
        <v>59</v>
      </c>
      <c r="N24" s="2">
        <f>+H24-T24-Z24</f>
        <v>2065</v>
      </c>
      <c r="O24" s="2">
        <v>141</v>
      </c>
      <c r="P24" s="2">
        <v>31</v>
      </c>
      <c r="Q24" s="2">
        <v>3</v>
      </c>
      <c r="R24" s="2">
        <v>201</v>
      </c>
      <c r="S24" s="2">
        <v>30</v>
      </c>
      <c r="T24" s="2">
        <v>406</v>
      </c>
      <c r="U24" s="2">
        <v>21</v>
      </c>
      <c r="V24" s="2">
        <v>1</v>
      </c>
      <c r="W24" s="2">
        <v>0</v>
      </c>
      <c r="X24" s="2">
        <v>5</v>
      </c>
      <c r="Y24" s="2">
        <v>0</v>
      </c>
      <c r="Z24" s="2">
        <v>27</v>
      </c>
    </row>
    <row r="25" spans="1:26">
      <c r="A25" t="s">
        <v>133</v>
      </c>
      <c r="B25" s="2" t="s">
        <v>134</v>
      </c>
      <c r="C25" s="2">
        <v>272</v>
      </c>
      <c r="D25" s="2">
        <v>5</v>
      </c>
      <c r="E25" s="2">
        <v>7</v>
      </c>
      <c r="F25" s="2">
        <v>77</v>
      </c>
      <c r="G25" s="2">
        <v>51</v>
      </c>
      <c r="H25" s="2">
        <v>412</v>
      </c>
      <c r="I25" s="2">
        <f>+C25-O25-U25</f>
        <v>262</v>
      </c>
      <c r="J25" s="2">
        <f>+D25-P25-V25</f>
        <v>5</v>
      </c>
      <c r="K25" s="2">
        <f>+E25-Q25-W25</f>
        <v>7</v>
      </c>
      <c r="L25" s="2">
        <f>+F25-R25-X25</f>
        <v>66</v>
      </c>
      <c r="M25" s="2">
        <f>+G25-S25-Y25</f>
        <v>41</v>
      </c>
      <c r="N25" s="2">
        <f>+H25-T25-Z25</f>
        <v>381</v>
      </c>
      <c r="O25" s="2">
        <v>3</v>
      </c>
      <c r="P25" s="2">
        <v>0</v>
      </c>
      <c r="Q25" s="2">
        <v>0</v>
      </c>
      <c r="R25" s="2">
        <v>4</v>
      </c>
      <c r="S25" s="2">
        <v>0</v>
      </c>
      <c r="T25" s="2">
        <v>7</v>
      </c>
      <c r="U25" s="2">
        <v>7</v>
      </c>
      <c r="V25" s="2">
        <v>0</v>
      </c>
      <c r="W25" s="2">
        <v>0</v>
      </c>
      <c r="X25" s="2">
        <v>7</v>
      </c>
      <c r="Y25" s="2">
        <v>10</v>
      </c>
      <c r="Z25" s="2">
        <v>24</v>
      </c>
    </row>
    <row r="26" spans="1:26">
      <c r="A26" t="s">
        <v>139</v>
      </c>
      <c r="B26" s="2" t="s">
        <v>140</v>
      </c>
      <c r="C26" s="2">
        <v>228</v>
      </c>
      <c r="D26" s="2">
        <v>9</v>
      </c>
      <c r="E26" s="2">
        <v>8</v>
      </c>
      <c r="F26" s="2">
        <v>35</v>
      </c>
      <c r="G26" s="2">
        <v>75</v>
      </c>
      <c r="H26" s="2">
        <v>355</v>
      </c>
      <c r="I26" s="2">
        <f>+C26-O26-U26</f>
        <v>206</v>
      </c>
      <c r="J26" s="2">
        <f>+D26-P26-V26</f>
        <v>9</v>
      </c>
      <c r="K26" s="2">
        <f>+E26-Q26-W26</f>
        <v>7</v>
      </c>
      <c r="L26" s="2">
        <f>+F26-R26-X26</f>
        <v>35</v>
      </c>
      <c r="M26" s="2">
        <f>+G26-S26-Y26</f>
        <v>69</v>
      </c>
      <c r="N26" s="2">
        <f>+H26-T26-Z26</f>
        <v>326</v>
      </c>
      <c r="O26" s="2">
        <v>1</v>
      </c>
      <c r="P26" s="2">
        <v>0</v>
      </c>
      <c r="Q26" s="2">
        <v>0</v>
      </c>
      <c r="R26" s="2">
        <v>0</v>
      </c>
      <c r="S26" s="2">
        <v>4</v>
      </c>
      <c r="T26" s="2">
        <v>5</v>
      </c>
      <c r="U26" s="2">
        <v>21</v>
      </c>
      <c r="V26" s="2">
        <v>0</v>
      </c>
      <c r="W26" s="2">
        <v>1</v>
      </c>
      <c r="X26" s="2">
        <v>0</v>
      </c>
      <c r="Y26" s="2">
        <v>2</v>
      </c>
      <c r="Z26" s="2">
        <v>24</v>
      </c>
    </row>
    <row r="27" spans="1:26">
      <c r="A27" t="s">
        <v>103</v>
      </c>
      <c r="B27" s="2" t="s">
        <v>104</v>
      </c>
      <c r="C27" s="2">
        <v>466</v>
      </c>
      <c r="D27" s="2">
        <v>65</v>
      </c>
      <c r="E27" s="2">
        <v>80</v>
      </c>
      <c r="F27" s="2">
        <v>413</v>
      </c>
      <c r="G27" s="2">
        <v>398</v>
      </c>
      <c r="H27" s="2">
        <v>1422</v>
      </c>
      <c r="I27" s="2">
        <f>+C27-O27-U27</f>
        <v>378</v>
      </c>
      <c r="J27" s="2">
        <f>+D27-P27-V27</f>
        <v>56</v>
      </c>
      <c r="K27" s="2">
        <f>+E27-Q27-W27</f>
        <v>69</v>
      </c>
      <c r="L27" s="2">
        <f>+F27-R27-X27</f>
        <v>253</v>
      </c>
      <c r="M27" s="2">
        <f>+G27-S27-Y27</f>
        <v>381</v>
      </c>
      <c r="N27" s="2">
        <f>+H27-T27-Z27</f>
        <v>1137</v>
      </c>
      <c r="O27" s="2">
        <v>74</v>
      </c>
      <c r="P27" s="2">
        <v>9</v>
      </c>
      <c r="Q27" s="2">
        <v>11</v>
      </c>
      <c r="R27" s="2">
        <v>152</v>
      </c>
      <c r="S27" s="2">
        <v>16</v>
      </c>
      <c r="T27" s="2">
        <v>262</v>
      </c>
      <c r="U27" s="2">
        <v>14</v>
      </c>
      <c r="V27" s="2">
        <v>0</v>
      </c>
      <c r="W27" s="2">
        <v>0</v>
      </c>
      <c r="X27" s="2">
        <v>8</v>
      </c>
      <c r="Y27" s="2">
        <v>1</v>
      </c>
      <c r="Z27" s="2">
        <v>23</v>
      </c>
    </row>
    <row r="28" spans="1:26">
      <c r="A28" t="s">
        <v>127</v>
      </c>
      <c r="B28" s="2" t="s">
        <v>128</v>
      </c>
      <c r="C28" s="2">
        <v>478</v>
      </c>
      <c r="D28" s="2">
        <v>31</v>
      </c>
      <c r="E28" s="2">
        <v>11</v>
      </c>
      <c r="F28" s="2">
        <v>103</v>
      </c>
      <c r="G28" s="2">
        <v>26</v>
      </c>
      <c r="H28" s="2">
        <v>649</v>
      </c>
      <c r="I28" s="2">
        <f>+C28-O28-U28</f>
        <v>443</v>
      </c>
      <c r="J28" s="2">
        <f>+D28-P28-V28</f>
        <v>27</v>
      </c>
      <c r="K28" s="2">
        <f>+E28-Q28-W28</f>
        <v>10</v>
      </c>
      <c r="L28" s="2">
        <f>+F28-R28-X28</f>
        <v>89</v>
      </c>
      <c r="M28" s="2">
        <f>+G28-S28-Y28</f>
        <v>24</v>
      </c>
      <c r="N28" s="2">
        <f>+H28-T28-Z28</f>
        <v>593</v>
      </c>
      <c r="O28" s="2">
        <v>22</v>
      </c>
      <c r="P28" s="2">
        <v>0</v>
      </c>
      <c r="Q28" s="2">
        <v>1</v>
      </c>
      <c r="R28" s="2">
        <v>10</v>
      </c>
      <c r="S28" s="2">
        <v>1</v>
      </c>
      <c r="T28" s="2">
        <v>34</v>
      </c>
      <c r="U28" s="2">
        <v>13</v>
      </c>
      <c r="V28" s="2">
        <v>4</v>
      </c>
      <c r="W28" s="2">
        <v>0</v>
      </c>
      <c r="X28" s="2">
        <v>4</v>
      </c>
      <c r="Y28" s="2">
        <v>1</v>
      </c>
      <c r="Z28" s="2">
        <v>22</v>
      </c>
    </row>
    <row r="29" spans="1:26">
      <c r="A29" t="s">
        <v>75</v>
      </c>
      <c r="B29" s="2" t="s">
        <v>76</v>
      </c>
      <c r="C29" s="2">
        <v>2821</v>
      </c>
      <c r="D29" s="2">
        <v>287</v>
      </c>
      <c r="E29" s="2">
        <v>195</v>
      </c>
      <c r="F29" s="2">
        <v>1514</v>
      </c>
      <c r="G29" s="2">
        <v>145</v>
      </c>
      <c r="H29" s="2">
        <v>4962</v>
      </c>
      <c r="I29" s="2">
        <f>+C29-O29-U29</f>
        <v>2633</v>
      </c>
      <c r="J29" s="2">
        <f>+D29-P29-V29</f>
        <v>236</v>
      </c>
      <c r="K29" s="2">
        <f>+E29-Q29-W29</f>
        <v>178</v>
      </c>
      <c r="L29" s="2">
        <f>+F29-R29-X29</f>
        <v>1254</v>
      </c>
      <c r="M29" s="2">
        <f>+G29-S29-Y29</f>
        <v>138</v>
      </c>
      <c r="N29" s="2">
        <f>+H29-T29-Z29</f>
        <v>4439</v>
      </c>
      <c r="O29" s="2">
        <v>181</v>
      </c>
      <c r="P29" s="2">
        <v>51</v>
      </c>
      <c r="Q29" s="2">
        <v>17</v>
      </c>
      <c r="R29" s="2">
        <v>246</v>
      </c>
      <c r="S29" s="2">
        <v>7</v>
      </c>
      <c r="T29" s="2">
        <v>502</v>
      </c>
      <c r="U29" s="2">
        <v>7</v>
      </c>
      <c r="V29" s="2">
        <v>0</v>
      </c>
      <c r="W29" s="2">
        <v>0</v>
      </c>
      <c r="X29" s="2">
        <v>14</v>
      </c>
      <c r="Y29" s="2">
        <v>0</v>
      </c>
      <c r="Z29" s="2">
        <v>21</v>
      </c>
    </row>
    <row r="30" spans="1:26">
      <c r="A30" t="s">
        <v>99</v>
      </c>
      <c r="B30" s="2" t="s">
        <v>100</v>
      </c>
      <c r="C30" s="2">
        <v>756</v>
      </c>
      <c r="D30" s="2">
        <v>74</v>
      </c>
      <c r="E30" s="2">
        <v>138</v>
      </c>
      <c r="F30" s="2">
        <v>610</v>
      </c>
      <c r="G30" s="2">
        <v>41</v>
      </c>
      <c r="H30" s="2">
        <v>1619</v>
      </c>
      <c r="I30" s="2">
        <f>+C30-O30-U30</f>
        <v>664</v>
      </c>
      <c r="J30" s="2">
        <f>+D30-P30-V30</f>
        <v>66</v>
      </c>
      <c r="K30" s="2">
        <f>+E30-Q30-W30</f>
        <v>138</v>
      </c>
      <c r="L30" s="2">
        <f>+F30-R30-X30</f>
        <v>561</v>
      </c>
      <c r="M30" s="2">
        <f>+G30-S30-Y30</f>
        <v>38</v>
      </c>
      <c r="N30" s="2">
        <f>+H30-T30-Z30</f>
        <v>1467</v>
      </c>
      <c r="O30" s="2">
        <v>81</v>
      </c>
      <c r="P30" s="2">
        <v>8</v>
      </c>
      <c r="Q30" s="2">
        <v>0</v>
      </c>
      <c r="R30" s="2">
        <v>42</v>
      </c>
      <c r="S30" s="2">
        <v>2</v>
      </c>
      <c r="T30" s="2">
        <v>133</v>
      </c>
      <c r="U30" s="2">
        <v>11</v>
      </c>
      <c r="V30" s="2">
        <v>0</v>
      </c>
      <c r="W30" s="2">
        <v>0</v>
      </c>
      <c r="X30" s="2">
        <v>7</v>
      </c>
      <c r="Y30" s="2">
        <v>1</v>
      </c>
      <c r="Z30" s="2">
        <v>19</v>
      </c>
    </row>
    <row r="31" spans="1:26">
      <c r="A31" t="s">
        <v>137</v>
      </c>
      <c r="B31" s="2" t="s">
        <v>138</v>
      </c>
      <c r="C31" s="2">
        <v>274</v>
      </c>
      <c r="D31" s="2">
        <v>19</v>
      </c>
      <c r="E31" s="2">
        <v>4</v>
      </c>
      <c r="F31" s="2">
        <v>62</v>
      </c>
      <c r="G31" s="2">
        <v>9</v>
      </c>
      <c r="H31" s="2">
        <v>368</v>
      </c>
      <c r="I31" s="2">
        <f>+C31-O31-U31</f>
        <v>248</v>
      </c>
      <c r="J31" s="2">
        <f>+D31-P31-V31</f>
        <v>19</v>
      </c>
      <c r="K31" s="2">
        <f>+E31-Q31-W31</f>
        <v>4</v>
      </c>
      <c r="L31" s="2">
        <f>+F31-R31-X31</f>
        <v>59</v>
      </c>
      <c r="M31" s="2">
        <f>+G31-S31-Y31</f>
        <v>9</v>
      </c>
      <c r="N31" s="2">
        <f>+H31-T31-Z31</f>
        <v>339</v>
      </c>
      <c r="O31" s="2">
        <v>11</v>
      </c>
      <c r="P31" s="2">
        <v>0</v>
      </c>
      <c r="Q31" s="2">
        <v>0</v>
      </c>
      <c r="R31" s="2">
        <v>1</v>
      </c>
      <c r="S31" s="2">
        <v>0</v>
      </c>
      <c r="T31" s="2">
        <v>12</v>
      </c>
      <c r="U31" s="2">
        <v>15</v>
      </c>
      <c r="V31" s="2">
        <v>0</v>
      </c>
      <c r="W31" s="2">
        <v>0</v>
      </c>
      <c r="X31" s="2">
        <v>2</v>
      </c>
      <c r="Y31" s="2">
        <v>0</v>
      </c>
      <c r="Z31" s="2">
        <v>17</v>
      </c>
    </row>
    <row r="32" spans="1:26">
      <c r="A32" t="s">
        <v>141</v>
      </c>
      <c r="B32" s="2" t="s">
        <v>142</v>
      </c>
      <c r="C32" s="2">
        <v>204</v>
      </c>
      <c r="D32" s="2">
        <v>36</v>
      </c>
      <c r="E32" s="2">
        <v>8</v>
      </c>
      <c r="F32" s="2">
        <v>36</v>
      </c>
      <c r="G32" s="2">
        <v>50</v>
      </c>
      <c r="H32" s="2">
        <v>334</v>
      </c>
      <c r="I32" s="2">
        <f>+C32-O32-U32</f>
        <v>187</v>
      </c>
      <c r="J32" s="2">
        <f>+D32-P32-V32</f>
        <v>36</v>
      </c>
      <c r="K32" s="2">
        <f>+E32-Q32-W32</f>
        <v>8</v>
      </c>
      <c r="L32" s="2">
        <f>+F32-R32-X32</f>
        <v>33</v>
      </c>
      <c r="M32" s="2">
        <f>+G32-S32-Y32</f>
        <v>47</v>
      </c>
      <c r="N32" s="2">
        <f>+H32-T32-Z32</f>
        <v>311</v>
      </c>
      <c r="O32" s="2">
        <v>3</v>
      </c>
      <c r="P32" s="2">
        <v>0</v>
      </c>
      <c r="Q32" s="2">
        <v>0</v>
      </c>
      <c r="R32" s="2">
        <v>1</v>
      </c>
      <c r="S32" s="2">
        <v>2</v>
      </c>
      <c r="T32" s="2">
        <v>6</v>
      </c>
      <c r="U32" s="2">
        <v>14</v>
      </c>
      <c r="V32" s="2">
        <v>0</v>
      </c>
      <c r="W32" s="2">
        <v>0</v>
      </c>
      <c r="X32" s="2">
        <v>2</v>
      </c>
      <c r="Y32" s="2">
        <v>1</v>
      </c>
      <c r="Z32" s="2">
        <v>17</v>
      </c>
    </row>
    <row r="33" spans="1:26">
      <c r="A33" t="s">
        <v>161</v>
      </c>
      <c r="B33" s="2" t="s">
        <v>162</v>
      </c>
      <c r="C33" s="2">
        <v>124</v>
      </c>
      <c r="D33" s="2">
        <v>7</v>
      </c>
      <c r="E33" s="2">
        <v>5</v>
      </c>
      <c r="F33" s="2">
        <v>38</v>
      </c>
      <c r="G33" s="2">
        <v>31</v>
      </c>
      <c r="H33" s="2">
        <v>205</v>
      </c>
      <c r="I33" s="2">
        <f>+C33-O33-U33</f>
        <v>122</v>
      </c>
      <c r="J33" s="2">
        <f>+D33-P33-V33</f>
        <v>7</v>
      </c>
      <c r="K33" s="2">
        <f>+E33-Q33-W33</f>
        <v>5</v>
      </c>
      <c r="L33" s="2">
        <f>+F33-R33-X33</f>
        <v>29</v>
      </c>
      <c r="M33" s="2">
        <f>+G33-S33-Y33</f>
        <v>26</v>
      </c>
      <c r="N33" s="2">
        <f>+H33-T33-Z33</f>
        <v>189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2</v>
      </c>
      <c r="V33" s="2">
        <v>0</v>
      </c>
      <c r="W33" s="2">
        <v>0</v>
      </c>
      <c r="X33" s="2">
        <v>9</v>
      </c>
      <c r="Y33" s="2">
        <v>5</v>
      </c>
      <c r="Z33" s="2">
        <v>16</v>
      </c>
    </row>
    <row r="34" spans="1:26">
      <c r="A34" t="s">
        <v>151</v>
      </c>
      <c r="B34" s="2" t="s">
        <v>152</v>
      </c>
      <c r="C34" s="2">
        <v>141</v>
      </c>
      <c r="D34" s="2">
        <v>15</v>
      </c>
      <c r="E34" s="2">
        <v>0</v>
      </c>
      <c r="F34" s="2">
        <v>85</v>
      </c>
      <c r="G34" s="2">
        <v>9</v>
      </c>
      <c r="H34" s="2">
        <v>250</v>
      </c>
      <c r="I34" s="2">
        <f>+C34-O34-U34</f>
        <v>130</v>
      </c>
      <c r="J34" s="2">
        <f>+D34-P34-V34</f>
        <v>5</v>
      </c>
      <c r="K34" s="2">
        <f>+E34-Q34-W34</f>
        <v>0</v>
      </c>
      <c r="L34" s="2">
        <f>+F34-R34-X34</f>
        <v>62</v>
      </c>
      <c r="M34" s="2">
        <f>+G34-S34-Y34</f>
        <v>8</v>
      </c>
      <c r="N34" s="2">
        <f>+H34-T34-Z34</f>
        <v>205</v>
      </c>
      <c r="O34" s="2">
        <v>8</v>
      </c>
      <c r="P34" s="2">
        <v>5</v>
      </c>
      <c r="Q34" s="2">
        <v>0</v>
      </c>
      <c r="R34" s="2">
        <v>16</v>
      </c>
      <c r="S34" s="2">
        <v>1</v>
      </c>
      <c r="T34" s="2">
        <v>30</v>
      </c>
      <c r="U34" s="2">
        <v>3</v>
      </c>
      <c r="V34" s="2">
        <v>5</v>
      </c>
      <c r="W34" s="2">
        <v>0</v>
      </c>
      <c r="X34" s="2">
        <v>7</v>
      </c>
      <c r="Y34" s="2">
        <v>0</v>
      </c>
      <c r="Z34" s="2">
        <v>15</v>
      </c>
    </row>
    <row r="35" spans="1:26">
      <c r="A35" t="s">
        <v>145</v>
      </c>
      <c r="B35" s="2" t="s">
        <v>146</v>
      </c>
      <c r="C35" s="2">
        <v>177</v>
      </c>
      <c r="D35" s="2">
        <v>26</v>
      </c>
      <c r="E35" s="2">
        <v>7</v>
      </c>
      <c r="F35" s="2">
        <v>60</v>
      </c>
      <c r="G35" s="2">
        <v>29</v>
      </c>
      <c r="H35" s="2">
        <v>299</v>
      </c>
      <c r="I35" s="2">
        <f>+C35-O35-U35</f>
        <v>156</v>
      </c>
      <c r="J35" s="2">
        <f>+D35-P35-V35</f>
        <v>23</v>
      </c>
      <c r="K35" s="2">
        <f>+E35-Q35-W35</f>
        <v>7</v>
      </c>
      <c r="L35" s="2">
        <f>+F35-R35-X35</f>
        <v>36</v>
      </c>
      <c r="M35" s="2">
        <f>+G35-S35-Y35</f>
        <v>29</v>
      </c>
      <c r="N35" s="2">
        <f>+H35-T35-Z35</f>
        <v>251</v>
      </c>
      <c r="O35" s="2">
        <v>20</v>
      </c>
      <c r="P35" s="2">
        <v>0</v>
      </c>
      <c r="Q35" s="2">
        <v>0</v>
      </c>
      <c r="R35" s="2">
        <v>14</v>
      </c>
      <c r="S35" s="2">
        <v>0</v>
      </c>
      <c r="T35" s="2">
        <v>34</v>
      </c>
      <c r="U35" s="2">
        <v>1</v>
      </c>
      <c r="V35" s="2">
        <v>3</v>
      </c>
      <c r="W35" s="2">
        <v>0</v>
      </c>
      <c r="X35" s="2">
        <v>10</v>
      </c>
      <c r="Y35" s="2">
        <v>0</v>
      </c>
      <c r="Z35" s="2">
        <v>14</v>
      </c>
    </row>
    <row r="36" spans="1:26">
      <c r="A36" t="s">
        <v>123</v>
      </c>
      <c r="B36" s="2" t="s">
        <v>124</v>
      </c>
      <c r="C36" s="2">
        <v>356</v>
      </c>
      <c r="D36" s="2">
        <v>67</v>
      </c>
      <c r="E36" s="2">
        <v>28</v>
      </c>
      <c r="F36" s="2">
        <v>197</v>
      </c>
      <c r="G36" s="2">
        <v>16</v>
      </c>
      <c r="H36" s="2">
        <v>664</v>
      </c>
      <c r="I36" s="2">
        <f>+C36-O36-U36</f>
        <v>296</v>
      </c>
      <c r="J36" s="2">
        <f>+D36-P36-V36</f>
        <v>41</v>
      </c>
      <c r="K36" s="2">
        <f>+E36-Q36-W36</f>
        <v>17</v>
      </c>
      <c r="L36" s="2">
        <f>+F36-R36-X36</f>
        <v>154</v>
      </c>
      <c r="M36" s="2">
        <f>+G36-S36-Y36</f>
        <v>16</v>
      </c>
      <c r="N36" s="2">
        <f>+H36-T36-Z36</f>
        <v>524</v>
      </c>
      <c r="O36" s="2">
        <v>50</v>
      </c>
      <c r="P36" s="2">
        <v>26</v>
      </c>
      <c r="Q36" s="2">
        <v>11</v>
      </c>
      <c r="R36" s="2">
        <v>40</v>
      </c>
      <c r="S36" s="2">
        <v>0</v>
      </c>
      <c r="T36" s="2">
        <v>127</v>
      </c>
      <c r="U36" s="2">
        <v>10</v>
      </c>
      <c r="V36" s="2">
        <v>0</v>
      </c>
      <c r="W36" s="2">
        <v>0</v>
      </c>
      <c r="X36" s="2">
        <v>3</v>
      </c>
      <c r="Y36" s="2">
        <v>0</v>
      </c>
      <c r="Z36" s="2">
        <v>13</v>
      </c>
    </row>
    <row r="37" spans="1:26">
      <c r="A37" t="s">
        <v>107</v>
      </c>
      <c r="B37" s="2" t="s">
        <v>108</v>
      </c>
      <c r="C37" s="2">
        <v>744</v>
      </c>
      <c r="D37" s="2">
        <v>67</v>
      </c>
      <c r="E37" s="2">
        <v>13</v>
      </c>
      <c r="F37" s="2">
        <v>195</v>
      </c>
      <c r="G37" s="2">
        <v>67</v>
      </c>
      <c r="H37" s="2">
        <v>1086</v>
      </c>
      <c r="I37" s="2">
        <f>+C37-O37-U37</f>
        <v>630</v>
      </c>
      <c r="J37" s="2">
        <f>+D37-P37-V37</f>
        <v>54</v>
      </c>
      <c r="K37" s="2">
        <f>+E37-Q37-W37</f>
        <v>7</v>
      </c>
      <c r="L37" s="2">
        <f>+F37-R37-X37</f>
        <v>152</v>
      </c>
      <c r="M37" s="2">
        <f>+G37-S37-Y37</f>
        <v>63</v>
      </c>
      <c r="N37" s="2">
        <f>+H37-T37-Z37</f>
        <v>906</v>
      </c>
      <c r="O37" s="2">
        <v>104</v>
      </c>
      <c r="P37" s="2">
        <v>13</v>
      </c>
      <c r="Q37" s="2">
        <v>6</v>
      </c>
      <c r="R37" s="2">
        <v>41</v>
      </c>
      <c r="S37" s="2">
        <v>4</v>
      </c>
      <c r="T37" s="2">
        <v>168</v>
      </c>
      <c r="U37" s="2">
        <v>10</v>
      </c>
      <c r="V37" s="2">
        <v>0</v>
      </c>
      <c r="W37" s="2">
        <v>0</v>
      </c>
      <c r="X37" s="2">
        <v>2</v>
      </c>
      <c r="Y37" s="2">
        <v>0</v>
      </c>
      <c r="Z37" s="2">
        <v>12</v>
      </c>
    </row>
    <row r="38" spans="1:26">
      <c r="A38" t="s">
        <v>121</v>
      </c>
      <c r="B38" s="2" t="s">
        <v>122</v>
      </c>
      <c r="C38" s="2">
        <v>297</v>
      </c>
      <c r="D38" s="2">
        <v>31</v>
      </c>
      <c r="E38" s="2">
        <v>44</v>
      </c>
      <c r="F38" s="2">
        <v>206</v>
      </c>
      <c r="G38" s="2">
        <v>102</v>
      </c>
      <c r="H38" s="2">
        <v>680</v>
      </c>
      <c r="I38" s="2">
        <f>+C38-O38-U38</f>
        <v>247</v>
      </c>
      <c r="J38" s="2">
        <f>+D38-P38-V38</f>
        <v>31</v>
      </c>
      <c r="K38" s="2">
        <f>+E38-Q38-W38</f>
        <v>44</v>
      </c>
      <c r="L38" s="2">
        <f>+F38-R38-X38</f>
        <v>121</v>
      </c>
      <c r="M38" s="2">
        <f>+G38-S38-Y38</f>
        <v>98</v>
      </c>
      <c r="N38" s="2">
        <f>+H38-T38-Z38</f>
        <v>541</v>
      </c>
      <c r="O38" s="2">
        <v>42</v>
      </c>
      <c r="P38" s="2">
        <v>0</v>
      </c>
      <c r="Q38" s="2">
        <v>0</v>
      </c>
      <c r="R38" s="2">
        <v>81</v>
      </c>
      <c r="S38" s="2">
        <v>4</v>
      </c>
      <c r="T38" s="2">
        <v>127</v>
      </c>
      <c r="U38" s="2">
        <v>8</v>
      </c>
      <c r="V38" s="2">
        <v>0</v>
      </c>
      <c r="W38" s="2">
        <v>0</v>
      </c>
      <c r="X38" s="2">
        <v>4</v>
      </c>
      <c r="Y38" s="2">
        <v>0</v>
      </c>
      <c r="Z38" s="2">
        <v>12</v>
      </c>
    </row>
    <row r="39" spans="1:26">
      <c r="A39" t="s">
        <v>125</v>
      </c>
      <c r="B39" s="2" t="s">
        <v>126</v>
      </c>
      <c r="C39" s="2">
        <v>271</v>
      </c>
      <c r="D39" s="2">
        <v>43</v>
      </c>
      <c r="E39" s="2">
        <v>63</v>
      </c>
      <c r="F39" s="2">
        <v>209</v>
      </c>
      <c r="G39" s="2">
        <v>77</v>
      </c>
      <c r="H39" s="2">
        <v>663</v>
      </c>
      <c r="I39" s="2">
        <f>+C39-O39-U39</f>
        <v>256</v>
      </c>
      <c r="J39" s="2">
        <f>+D39-P39-V39</f>
        <v>39</v>
      </c>
      <c r="K39" s="2">
        <f>+E39-Q39-W39</f>
        <v>63</v>
      </c>
      <c r="L39" s="2">
        <f>+F39-R39-X39</f>
        <v>202</v>
      </c>
      <c r="M39" s="2">
        <f>+G39-S39-Y39</f>
        <v>74</v>
      </c>
      <c r="N39" s="2">
        <f>+H39-T39-Z39</f>
        <v>634</v>
      </c>
      <c r="O39" s="2">
        <v>8</v>
      </c>
      <c r="P39" s="2">
        <v>4</v>
      </c>
      <c r="Q39" s="2">
        <v>0</v>
      </c>
      <c r="R39" s="2">
        <v>3</v>
      </c>
      <c r="S39" s="2">
        <v>3</v>
      </c>
      <c r="T39" s="2">
        <v>18</v>
      </c>
      <c r="U39" s="2">
        <v>7</v>
      </c>
      <c r="V39" s="2">
        <v>0</v>
      </c>
      <c r="W39" s="2">
        <v>0</v>
      </c>
      <c r="X39" s="2">
        <v>4</v>
      </c>
      <c r="Y39" s="2">
        <v>0</v>
      </c>
      <c r="Z39" s="2">
        <v>11</v>
      </c>
    </row>
    <row r="40" spans="1:26">
      <c r="A40" t="s">
        <v>185</v>
      </c>
      <c r="B40" s="2" t="s">
        <v>186</v>
      </c>
      <c r="C40" s="2">
        <v>56</v>
      </c>
      <c r="D40" s="2">
        <v>7</v>
      </c>
      <c r="E40" s="2">
        <v>7</v>
      </c>
      <c r="F40" s="2">
        <v>28</v>
      </c>
      <c r="G40" s="2">
        <v>3</v>
      </c>
      <c r="H40" s="2">
        <v>101</v>
      </c>
      <c r="I40" s="2">
        <f>+C40-O40-U40</f>
        <v>51</v>
      </c>
      <c r="J40" s="2">
        <f>+D40-P40-V40</f>
        <v>7</v>
      </c>
      <c r="K40" s="2">
        <f>+E40-Q40-W40</f>
        <v>7</v>
      </c>
      <c r="L40" s="2">
        <f>+F40-R40-X40</f>
        <v>22</v>
      </c>
      <c r="M40" s="2">
        <f>+G40-S40-Y40</f>
        <v>3</v>
      </c>
      <c r="N40" s="2">
        <f>+H40-T40-Z40</f>
        <v>90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5</v>
      </c>
      <c r="V40" s="2">
        <v>0</v>
      </c>
      <c r="W40" s="2">
        <v>0</v>
      </c>
      <c r="X40" s="2">
        <v>6</v>
      </c>
      <c r="Y40" s="2">
        <v>0</v>
      </c>
      <c r="Z40" s="2">
        <v>11</v>
      </c>
    </row>
    <row r="41" spans="1:26">
      <c r="A41" t="s">
        <v>129</v>
      </c>
      <c r="B41" s="2" t="s">
        <v>130</v>
      </c>
      <c r="C41" s="2">
        <v>215</v>
      </c>
      <c r="D41" s="2">
        <v>34</v>
      </c>
      <c r="E41" s="2">
        <v>21</v>
      </c>
      <c r="F41" s="2">
        <v>338</v>
      </c>
      <c r="G41" s="2">
        <v>10</v>
      </c>
      <c r="H41" s="2">
        <v>618</v>
      </c>
      <c r="I41" s="2">
        <f>+C41-O41-U41</f>
        <v>185</v>
      </c>
      <c r="J41" s="2">
        <f>+D41-P41-V41</f>
        <v>30</v>
      </c>
      <c r="K41" s="2">
        <f>+E41-Q41-W41</f>
        <v>17</v>
      </c>
      <c r="L41" s="2">
        <f>+F41-R41-X41</f>
        <v>293</v>
      </c>
      <c r="M41" s="2">
        <f>+G41-S41-Y41</f>
        <v>4</v>
      </c>
      <c r="N41" s="2">
        <f>+H41-T41-Z41</f>
        <v>529</v>
      </c>
      <c r="O41" s="2">
        <v>24</v>
      </c>
      <c r="P41" s="2">
        <v>4</v>
      </c>
      <c r="Q41" s="2">
        <v>4</v>
      </c>
      <c r="R41" s="2">
        <v>41</v>
      </c>
      <c r="S41" s="2">
        <v>6</v>
      </c>
      <c r="T41" s="2">
        <v>79</v>
      </c>
      <c r="U41" s="2">
        <v>6</v>
      </c>
      <c r="V41" s="2">
        <v>0</v>
      </c>
      <c r="W41" s="2">
        <v>0</v>
      </c>
      <c r="X41" s="2">
        <v>4</v>
      </c>
      <c r="Y41" s="2">
        <v>0</v>
      </c>
      <c r="Z41" s="2">
        <v>10</v>
      </c>
    </row>
    <row r="42" spans="1:26">
      <c r="A42" t="s">
        <v>131</v>
      </c>
      <c r="B42" s="2" t="s">
        <v>132</v>
      </c>
      <c r="C42" s="2">
        <v>360</v>
      </c>
      <c r="D42" s="2">
        <v>23</v>
      </c>
      <c r="E42" s="2">
        <v>5</v>
      </c>
      <c r="F42" s="2">
        <v>56</v>
      </c>
      <c r="G42" s="2">
        <v>33</v>
      </c>
      <c r="H42" s="2">
        <v>477</v>
      </c>
      <c r="I42" s="2">
        <f>+C42-O42-U42</f>
        <v>345</v>
      </c>
      <c r="J42" s="2">
        <f>+D42-P42-V42</f>
        <v>22</v>
      </c>
      <c r="K42" s="2">
        <f>+E42-Q42-W42</f>
        <v>3</v>
      </c>
      <c r="L42" s="2">
        <f>+F42-R42-X42</f>
        <v>53</v>
      </c>
      <c r="M42" s="2">
        <f>+G42-S42-Y42</f>
        <v>32</v>
      </c>
      <c r="N42" s="2">
        <f>+H42-T42-Z42</f>
        <v>455</v>
      </c>
      <c r="O42" s="2">
        <v>10</v>
      </c>
      <c r="P42" s="2">
        <v>0</v>
      </c>
      <c r="Q42" s="2">
        <v>2</v>
      </c>
      <c r="R42" s="2">
        <v>0</v>
      </c>
      <c r="S42" s="2">
        <v>0</v>
      </c>
      <c r="T42" s="2">
        <v>12</v>
      </c>
      <c r="U42" s="2">
        <v>5</v>
      </c>
      <c r="V42" s="2">
        <v>1</v>
      </c>
      <c r="W42" s="2">
        <v>0</v>
      </c>
      <c r="X42" s="2">
        <v>3</v>
      </c>
      <c r="Y42" s="2">
        <v>1</v>
      </c>
      <c r="Z42" s="2">
        <v>10</v>
      </c>
    </row>
    <row r="43" spans="1:26">
      <c r="A43" t="s">
        <v>189</v>
      </c>
      <c r="B43" s="2" t="s">
        <v>190</v>
      </c>
      <c r="C43" s="2">
        <v>56</v>
      </c>
      <c r="D43" s="2">
        <v>23</v>
      </c>
      <c r="E43" s="2">
        <v>0</v>
      </c>
      <c r="F43" s="2">
        <v>11</v>
      </c>
      <c r="G43" s="2">
        <v>9</v>
      </c>
      <c r="H43" s="2">
        <v>99</v>
      </c>
      <c r="I43" s="2">
        <f>+C43-O43-U43</f>
        <v>47</v>
      </c>
      <c r="J43" s="2">
        <f>+D43-P43-V43</f>
        <v>23</v>
      </c>
      <c r="K43" s="2">
        <f>+E43-Q43-W43</f>
        <v>0</v>
      </c>
      <c r="L43" s="2">
        <f>+F43-R43-X43</f>
        <v>8</v>
      </c>
      <c r="M43" s="2">
        <f>+G43-S43-Y43</f>
        <v>9</v>
      </c>
      <c r="N43" s="2">
        <f>+H43-T43-Z43</f>
        <v>87</v>
      </c>
      <c r="O43" s="2">
        <v>3</v>
      </c>
      <c r="P43" s="2">
        <v>0</v>
      </c>
      <c r="Q43" s="2">
        <v>0</v>
      </c>
      <c r="R43" s="2">
        <v>0</v>
      </c>
      <c r="S43" s="2">
        <v>0</v>
      </c>
      <c r="T43" s="2">
        <v>3</v>
      </c>
      <c r="U43" s="2">
        <v>6</v>
      </c>
      <c r="V43" s="2">
        <v>0</v>
      </c>
      <c r="W43" s="2">
        <v>0</v>
      </c>
      <c r="X43" s="2">
        <v>3</v>
      </c>
      <c r="Y43" s="2">
        <v>0</v>
      </c>
      <c r="Z43" s="2">
        <v>9</v>
      </c>
    </row>
    <row r="44" spans="1:26">
      <c r="A44" t="s">
        <v>157</v>
      </c>
      <c r="B44" s="2" t="s">
        <v>158</v>
      </c>
      <c r="C44" s="2">
        <v>176</v>
      </c>
      <c r="D44" s="2">
        <v>20</v>
      </c>
      <c r="E44" s="2">
        <v>2</v>
      </c>
      <c r="F44" s="2">
        <v>19</v>
      </c>
      <c r="G44" s="2">
        <v>6</v>
      </c>
      <c r="H44" s="2">
        <v>223</v>
      </c>
      <c r="I44" s="2">
        <f>+C44-O44-U44</f>
        <v>169</v>
      </c>
      <c r="J44" s="2">
        <f>+D44-P44-V44</f>
        <v>20</v>
      </c>
      <c r="K44" s="2">
        <f>+E44-Q44-W44</f>
        <v>2</v>
      </c>
      <c r="L44" s="2">
        <f>+F44-R44-X44</f>
        <v>16</v>
      </c>
      <c r="M44" s="2">
        <f>+G44-S44-Y44</f>
        <v>6</v>
      </c>
      <c r="N44" s="2">
        <f>+H44-T44-Z44</f>
        <v>213</v>
      </c>
      <c r="O44" s="2">
        <v>1</v>
      </c>
      <c r="P44" s="2">
        <v>0</v>
      </c>
      <c r="Q44" s="2">
        <v>0</v>
      </c>
      <c r="R44" s="2">
        <v>0</v>
      </c>
      <c r="S44" s="2">
        <v>0</v>
      </c>
      <c r="T44" s="2">
        <v>1</v>
      </c>
      <c r="U44" s="2">
        <v>6</v>
      </c>
      <c r="V44" s="2">
        <v>0</v>
      </c>
      <c r="W44" s="2">
        <v>0</v>
      </c>
      <c r="X44" s="2">
        <v>3</v>
      </c>
      <c r="Y44" s="2">
        <v>0</v>
      </c>
      <c r="Z44" s="2">
        <v>9</v>
      </c>
    </row>
    <row r="45" spans="1:26">
      <c r="A45" t="s">
        <v>135</v>
      </c>
      <c r="B45" s="2" t="s">
        <v>136</v>
      </c>
      <c r="C45" s="2">
        <v>210</v>
      </c>
      <c r="D45" s="2">
        <v>21</v>
      </c>
      <c r="E45" s="2">
        <v>13</v>
      </c>
      <c r="F45" s="2">
        <v>93</v>
      </c>
      <c r="G45" s="2">
        <v>32</v>
      </c>
      <c r="H45" s="2">
        <v>369</v>
      </c>
      <c r="I45" s="2">
        <f>+C45-O45-U45</f>
        <v>187</v>
      </c>
      <c r="J45" s="2">
        <f>+D45-P45-V45</f>
        <v>14</v>
      </c>
      <c r="K45" s="2">
        <f>+E45-Q45-W45</f>
        <v>13</v>
      </c>
      <c r="L45" s="2">
        <f>+F45-R45-X45</f>
        <v>77</v>
      </c>
      <c r="M45" s="2">
        <f>+G45-S45-Y45</f>
        <v>30</v>
      </c>
      <c r="N45" s="2">
        <f>+H45-T45-Z45</f>
        <v>321</v>
      </c>
      <c r="O45" s="2">
        <v>16</v>
      </c>
      <c r="P45" s="2">
        <v>7</v>
      </c>
      <c r="Q45" s="2">
        <v>0</v>
      </c>
      <c r="R45" s="2">
        <v>16</v>
      </c>
      <c r="S45" s="2">
        <v>1</v>
      </c>
      <c r="T45" s="2">
        <v>40</v>
      </c>
      <c r="U45" s="2">
        <v>7</v>
      </c>
      <c r="V45" s="2">
        <v>0</v>
      </c>
      <c r="W45" s="2">
        <v>0</v>
      </c>
      <c r="X45" s="2">
        <v>0</v>
      </c>
      <c r="Y45" s="2">
        <v>1</v>
      </c>
      <c r="Z45" s="2">
        <v>8</v>
      </c>
    </row>
    <row r="46" spans="1:26">
      <c r="A46" t="s">
        <v>171</v>
      </c>
      <c r="B46" s="2" t="s">
        <v>172</v>
      </c>
      <c r="C46" s="2">
        <v>46</v>
      </c>
      <c r="D46" s="2">
        <v>7</v>
      </c>
      <c r="E46" s="2">
        <v>6</v>
      </c>
      <c r="F46" s="2">
        <v>27</v>
      </c>
      <c r="G46" s="2">
        <v>60</v>
      </c>
      <c r="H46" s="2">
        <v>146</v>
      </c>
      <c r="I46" s="2">
        <f>+C46-O46-U46</f>
        <v>38</v>
      </c>
      <c r="J46" s="2">
        <f>+D46-P46-V46</f>
        <v>7</v>
      </c>
      <c r="K46" s="2">
        <f>+E46-Q46-W46</f>
        <v>6</v>
      </c>
      <c r="L46" s="2">
        <f>+F46-R46-X46</f>
        <v>22</v>
      </c>
      <c r="M46" s="2">
        <f>+G46-S46-Y46</f>
        <v>58</v>
      </c>
      <c r="N46" s="2">
        <f>+H46-T46-Z46</f>
        <v>131</v>
      </c>
      <c r="O46" s="2">
        <v>0</v>
      </c>
      <c r="P46" s="2">
        <v>0</v>
      </c>
      <c r="Q46" s="2">
        <v>0</v>
      </c>
      <c r="R46" s="2">
        <v>5</v>
      </c>
      <c r="S46" s="2">
        <v>2</v>
      </c>
      <c r="T46" s="2">
        <v>7</v>
      </c>
      <c r="U46" s="2">
        <v>8</v>
      </c>
      <c r="V46" s="2">
        <v>0</v>
      </c>
      <c r="W46" s="2">
        <v>0</v>
      </c>
      <c r="X46" s="2">
        <v>0</v>
      </c>
      <c r="Y46" s="2">
        <v>0</v>
      </c>
      <c r="Z46" s="2">
        <v>8</v>
      </c>
    </row>
    <row r="47" spans="1:26">
      <c r="A47" t="s">
        <v>175</v>
      </c>
      <c r="B47" s="2" t="s">
        <v>176</v>
      </c>
      <c r="C47" s="2">
        <v>59</v>
      </c>
      <c r="D47" s="2">
        <v>14</v>
      </c>
      <c r="E47" s="2">
        <v>2</v>
      </c>
      <c r="F47" s="2">
        <v>58</v>
      </c>
      <c r="G47" s="2">
        <v>6</v>
      </c>
      <c r="H47" s="2">
        <v>139</v>
      </c>
      <c r="I47" s="2">
        <f>+C47-O47-U47</f>
        <v>51</v>
      </c>
      <c r="J47" s="2">
        <f>+D47-P47-V47</f>
        <v>7</v>
      </c>
      <c r="K47" s="2">
        <f>+E47-Q47-W47</f>
        <v>2</v>
      </c>
      <c r="L47" s="2">
        <f>+F47-R47-X47</f>
        <v>13</v>
      </c>
      <c r="M47" s="2">
        <f>+G47-S47-Y47</f>
        <v>6</v>
      </c>
      <c r="N47" s="2">
        <f>+H47-T47-Z47</f>
        <v>79</v>
      </c>
      <c r="O47" s="2">
        <v>5</v>
      </c>
      <c r="P47" s="2">
        <v>7</v>
      </c>
      <c r="Q47" s="2">
        <v>0</v>
      </c>
      <c r="R47" s="2">
        <v>41</v>
      </c>
      <c r="S47" s="2">
        <v>0</v>
      </c>
      <c r="T47" s="2">
        <v>53</v>
      </c>
      <c r="U47" s="2">
        <v>3</v>
      </c>
      <c r="V47" s="2">
        <v>0</v>
      </c>
      <c r="W47" s="2">
        <v>0</v>
      </c>
      <c r="X47" s="2">
        <v>4</v>
      </c>
      <c r="Y47" s="2">
        <v>0</v>
      </c>
      <c r="Z47" s="2">
        <v>7</v>
      </c>
    </row>
    <row r="48" spans="1:26">
      <c r="A48" t="s">
        <v>147</v>
      </c>
      <c r="B48" s="2" t="s">
        <v>148</v>
      </c>
      <c r="C48" s="2">
        <v>125</v>
      </c>
      <c r="D48" s="2">
        <v>18</v>
      </c>
      <c r="E48" s="2">
        <v>25</v>
      </c>
      <c r="F48" s="2">
        <v>56</v>
      </c>
      <c r="G48" s="2">
        <v>53</v>
      </c>
      <c r="H48" s="2">
        <v>277</v>
      </c>
      <c r="I48" s="2">
        <f>+C48-O48-U48</f>
        <v>106</v>
      </c>
      <c r="J48" s="2">
        <f>+D48-P48-V48</f>
        <v>14</v>
      </c>
      <c r="K48" s="2">
        <f>+E48-Q48-W48</f>
        <v>25</v>
      </c>
      <c r="L48" s="2">
        <f>+F48-R48-X48</f>
        <v>25</v>
      </c>
      <c r="M48" s="2">
        <f>+G48-S48-Y48</f>
        <v>53</v>
      </c>
      <c r="N48" s="2">
        <f>+H48-T48-Z48</f>
        <v>223</v>
      </c>
      <c r="O48" s="2">
        <v>18</v>
      </c>
      <c r="P48" s="2">
        <v>4</v>
      </c>
      <c r="Q48" s="2">
        <v>0</v>
      </c>
      <c r="R48" s="2">
        <v>25</v>
      </c>
      <c r="S48" s="2">
        <v>0</v>
      </c>
      <c r="T48" s="2">
        <v>47</v>
      </c>
      <c r="U48" s="2">
        <v>1</v>
      </c>
      <c r="V48" s="2">
        <v>0</v>
      </c>
      <c r="W48" s="2">
        <v>0</v>
      </c>
      <c r="X48" s="2">
        <v>6</v>
      </c>
      <c r="Y48" s="2">
        <v>0</v>
      </c>
      <c r="Z48" s="2">
        <v>7</v>
      </c>
    </row>
    <row r="49" spans="1:26">
      <c r="A49" t="s">
        <v>179</v>
      </c>
      <c r="B49" s="2" t="s">
        <v>180</v>
      </c>
      <c r="C49" s="2">
        <v>53</v>
      </c>
      <c r="D49" s="2">
        <v>9</v>
      </c>
      <c r="E49" s="2">
        <v>2</v>
      </c>
      <c r="F49" s="2">
        <v>31</v>
      </c>
      <c r="G49" s="2">
        <v>29</v>
      </c>
      <c r="H49" s="2">
        <v>124</v>
      </c>
      <c r="I49" s="2">
        <f>+C49-O49-U49</f>
        <v>44</v>
      </c>
      <c r="J49" s="2">
        <f>+D49-P49-V49</f>
        <v>9</v>
      </c>
      <c r="K49" s="2">
        <f>+E49-Q49-W49</f>
        <v>2</v>
      </c>
      <c r="L49" s="2">
        <f>+F49-R49-X49</f>
        <v>31</v>
      </c>
      <c r="M49" s="2">
        <f>+G49-S49-Y49</f>
        <v>28</v>
      </c>
      <c r="N49" s="2">
        <f>+H49-T49-Z49</f>
        <v>114</v>
      </c>
      <c r="O49" s="2">
        <v>2</v>
      </c>
      <c r="P49" s="2">
        <v>0</v>
      </c>
      <c r="Q49" s="2">
        <v>0</v>
      </c>
      <c r="R49" s="2">
        <v>0</v>
      </c>
      <c r="S49" s="2">
        <v>1</v>
      </c>
      <c r="T49" s="2">
        <v>3</v>
      </c>
      <c r="U49" s="2">
        <v>7</v>
      </c>
      <c r="V49" s="2">
        <v>0</v>
      </c>
      <c r="W49" s="2">
        <v>0</v>
      </c>
      <c r="X49" s="2">
        <v>0</v>
      </c>
      <c r="Y49" s="2">
        <v>0</v>
      </c>
      <c r="Z49" s="2">
        <v>7</v>
      </c>
    </row>
    <row r="50" spans="1:26">
      <c r="A50" t="s">
        <v>163</v>
      </c>
      <c r="B50" s="2" t="s">
        <v>164</v>
      </c>
      <c r="C50" s="2">
        <v>101</v>
      </c>
      <c r="D50" s="2">
        <v>11</v>
      </c>
      <c r="E50" s="2">
        <v>4</v>
      </c>
      <c r="F50" s="2">
        <v>55</v>
      </c>
      <c r="G50" s="2">
        <v>27</v>
      </c>
      <c r="H50" s="2">
        <v>198</v>
      </c>
      <c r="I50" s="2">
        <f>+C50-O50-U50</f>
        <v>89</v>
      </c>
      <c r="J50" s="2">
        <f>+D50-P50-V50</f>
        <v>6</v>
      </c>
      <c r="K50" s="2">
        <f>+E50-Q50-W50</f>
        <v>4</v>
      </c>
      <c r="L50" s="2">
        <f>+F50-R50-X50</f>
        <v>39</v>
      </c>
      <c r="M50" s="2">
        <f>+G50-S50-Y50</f>
        <v>26</v>
      </c>
      <c r="N50" s="2">
        <f>+H50-T50-Z50</f>
        <v>164</v>
      </c>
      <c r="O50" s="2">
        <v>10</v>
      </c>
      <c r="P50" s="2">
        <v>2</v>
      </c>
      <c r="Q50" s="2">
        <v>0</v>
      </c>
      <c r="R50" s="2">
        <v>16</v>
      </c>
      <c r="S50" s="2">
        <v>1</v>
      </c>
      <c r="T50" s="2">
        <v>29</v>
      </c>
      <c r="U50" s="2">
        <v>2</v>
      </c>
      <c r="V50" s="2">
        <v>3</v>
      </c>
      <c r="W50" s="2">
        <v>0</v>
      </c>
      <c r="X50" s="2">
        <v>0</v>
      </c>
      <c r="Y50" s="2">
        <v>0</v>
      </c>
      <c r="Z50" s="2">
        <v>5</v>
      </c>
    </row>
    <row r="51" spans="1:26">
      <c r="A51" t="s">
        <v>227</v>
      </c>
      <c r="B51" s="2" t="s">
        <v>228</v>
      </c>
      <c r="C51" s="2">
        <v>10</v>
      </c>
      <c r="D51" s="2">
        <v>0</v>
      </c>
      <c r="E51" s="2">
        <v>1</v>
      </c>
      <c r="F51" s="2">
        <v>4</v>
      </c>
      <c r="G51" s="2">
        <v>3</v>
      </c>
      <c r="H51" s="2">
        <v>18</v>
      </c>
      <c r="I51" s="2">
        <f>+C51-O51-U51</f>
        <v>5</v>
      </c>
      <c r="J51" s="2">
        <f>+D51-P51-V51</f>
        <v>0</v>
      </c>
      <c r="K51" s="2">
        <f>+E51-Q51-W51</f>
        <v>1</v>
      </c>
      <c r="L51" s="2">
        <f>+F51-R51-X51</f>
        <v>4</v>
      </c>
      <c r="M51" s="2">
        <f>+G51-S51-Y51</f>
        <v>2</v>
      </c>
      <c r="N51" s="2">
        <f>+H51-T51-Z51</f>
        <v>12</v>
      </c>
      <c r="O51" s="2">
        <v>0</v>
      </c>
      <c r="P51" s="2">
        <v>0</v>
      </c>
      <c r="Q51" s="2">
        <v>0</v>
      </c>
      <c r="R51" s="2">
        <v>0</v>
      </c>
      <c r="S51" s="2">
        <v>1</v>
      </c>
      <c r="T51" s="2">
        <v>1</v>
      </c>
      <c r="U51" s="2">
        <v>5</v>
      </c>
      <c r="V51" s="2">
        <v>0</v>
      </c>
      <c r="W51" s="2">
        <v>0</v>
      </c>
      <c r="X51" s="2">
        <v>0</v>
      </c>
      <c r="Y51" s="2">
        <v>0</v>
      </c>
      <c r="Z51" s="2">
        <v>5</v>
      </c>
    </row>
    <row r="52" spans="1:26">
      <c r="A52" t="s">
        <v>173</v>
      </c>
      <c r="B52" s="2" t="s">
        <v>174</v>
      </c>
      <c r="C52" s="2">
        <v>89</v>
      </c>
      <c r="D52" s="2">
        <v>9</v>
      </c>
      <c r="E52" s="2">
        <v>10</v>
      </c>
      <c r="F52" s="2">
        <v>30</v>
      </c>
      <c r="G52" s="2">
        <v>5</v>
      </c>
      <c r="H52" s="2">
        <v>143</v>
      </c>
      <c r="I52" s="2">
        <f>+C52-O52-U52</f>
        <v>85</v>
      </c>
      <c r="J52" s="2">
        <f>+D52-P52-V52</f>
        <v>9</v>
      </c>
      <c r="K52" s="2">
        <f>+E52-Q52-W52</f>
        <v>10</v>
      </c>
      <c r="L52" s="2">
        <f>+F52-R52-X52</f>
        <v>23</v>
      </c>
      <c r="M52" s="2">
        <f>+G52-S52-Y52</f>
        <v>5</v>
      </c>
      <c r="N52" s="2">
        <f>+H52-T52-Z52</f>
        <v>132</v>
      </c>
      <c r="O52" s="2">
        <v>2</v>
      </c>
      <c r="P52" s="2">
        <v>0</v>
      </c>
      <c r="Q52" s="2">
        <v>0</v>
      </c>
      <c r="R52" s="2">
        <v>5</v>
      </c>
      <c r="S52" s="2">
        <v>0</v>
      </c>
      <c r="T52" s="2">
        <v>7</v>
      </c>
      <c r="U52" s="2">
        <v>2</v>
      </c>
      <c r="V52" s="2">
        <v>0</v>
      </c>
      <c r="W52" s="2">
        <v>0</v>
      </c>
      <c r="X52" s="2">
        <v>2</v>
      </c>
      <c r="Y52" s="2">
        <v>0</v>
      </c>
      <c r="Z52" s="2">
        <v>4</v>
      </c>
    </row>
    <row r="53" spans="1:26">
      <c r="A53" t="s">
        <v>237</v>
      </c>
      <c r="B53" s="2" t="s">
        <v>238</v>
      </c>
      <c r="C53" s="2">
        <v>4</v>
      </c>
      <c r="D53" s="2">
        <v>4</v>
      </c>
      <c r="E53" s="2">
        <v>0</v>
      </c>
      <c r="F53" s="2">
        <v>5</v>
      </c>
      <c r="G53" s="2">
        <v>1</v>
      </c>
      <c r="H53" s="2">
        <v>14</v>
      </c>
      <c r="I53" s="2">
        <f>+C53-O53-U53</f>
        <v>0</v>
      </c>
      <c r="J53" s="2">
        <f>+D53-P53-V53</f>
        <v>0</v>
      </c>
      <c r="K53" s="2">
        <f>+E53-Q53-W53</f>
        <v>0</v>
      </c>
      <c r="L53" s="2">
        <f>+F53-R53-X53</f>
        <v>5</v>
      </c>
      <c r="M53" s="2">
        <f>+G53-S53-Y53</f>
        <v>1</v>
      </c>
      <c r="N53" s="2">
        <f>+H53-T53-Z53</f>
        <v>6</v>
      </c>
      <c r="O53" s="2">
        <v>4</v>
      </c>
      <c r="P53" s="2">
        <v>0</v>
      </c>
      <c r="Q53" s="2">
        <v>0</v>
      </c>
      <c r="R53" s="2">
        <v>0</v>
      </c>
      <c r="S53" s="2">
        <v>0</v>
      </c>
      <c r="T53" s="2">
        <v>4</v>
      </c>
      <c r="U53" s="2">
        <v>0</v>
      </c>
      <c r="V53" s="2">
        <v>4</v>
      </c>
      <c r="W53" s="2">
        <v>0</v>
      </c>
      <c r="X53" s="2">
        <v>0</v>
      </c>
      <c r="Y53" s="2">
        <v>0</v>
      </c>
      <c r="Z53" s="2">
        <v>4</v>
      </c>
    </row>
    <row r="54" spans="1:26">
      <c r="A54" t="s">
        <v>183</v>
      </c>
      <c r="B54" s="2" t="s">
        <v>184</v>
      </c>
      <c r="C54" s="2">
        <v>84</v>
      </c>
      <c r="D54" s="2">
        <v>8</v>
      </c>
      <c r="E54" s="2">
        <v>5</v>
      </c>
      <c r="F54" s="2">
        <v>8</v>
      </c>
      <c r="G54" s="2">
        <v>6</v>
      </c>
      <c r="H54" s="2">
        <v>111</v>
      </c>
      <c r="I54" s="2">
        <f>+C54-O54-U54</f>
        <v>75</v>
      </c>
      <c r="J54" s="2">
        <f>+D54-P54-V54</f>
        <v>6</v>
      </c>
      <c r="K54" s="2">
        <f>+E54-Q54-W54</f>
        <v>5</v>
      </c>
      <c r="L54" s="2">
        <f>+F54-R54-X54</f>
        <v>7</v>
      </c>
      <c r="M54" s="2">
        <f>+G54-S54-Y54</f>
        <v>5</v>
      </c>
      <c r="N54" s="2">
        <f>+H54-T54-Z54</f>
        <v>98</v>
      </c>
      <c r="O54" s="2">
        <v>9</v>
      </c>
      <c r="P54" s="2">
        <v>0</v>
      </c>
      <c r="Q54" s="2">
        <v>0</v>
      </c>
      <c r="R54" s="2">
        <v>1</v>
      </c>
      <c r="S54" s="2">
        <v>0</v>
      </c>
      <c r="T54" s="2">
        <v>10</v>
      </c>
      <c r="U54" s="2">
        <v>0</v>
      </c>
      <c r="V54" s="2">
        <v>2</v>
      </c>
      <c r="W54" s="2">
        <v>0</v>
      </c>
      <c r="X54" s="2">
        <v>0</v>
      </c>
      <c r="Y54" s="2">
        <v>1</v>
      </c>
      <c r="Z54" s="2">
        <v>3</v>
      </c>
    </row>
    <row r="55" spans="1:26">
      <c r="A55" t="s">
        <v>187</v>
      </c>
      <c r="B55" s="2" t="s">
        <v>188</v>
      </c>
      <c r="C55" s="2">
        <v>51</v>
      </c>
      <c r="D55" s="2">
        <v>0</v>
      </c>
      <c r="E55" s="2">
        <v>1</v>
      </c>
      <c r="F55" s="2">
        <v>46</v>
      </c>
      <c r="G55" s="2">
        <v>3</v>
      </c>
      <c r="H55" s="2">
        <v>101</v>
      </c>
      <c r="I55" s="2">
        <f>+C55-O55-U55</f>
        <v>50</v>
      </c>
      <c r="J55" s="2">
        <f>+D55-P55-V55</f>
        <v>0</v>
      </c>
      <c r="K55" s="2">
        <f>+E55-Q55-W55</f>
        <v>1</v>
      </c>
      <c r="L55" s="2">
        <f>+F55-R55-X55</f>
        <v>39</v>
      </c>
      <c r="M55" s="2">
        <f>+G55-S55-Y55</f>
        <v>3</v>
      </c>
      <c r="N55" s="2">
        <f>+H55-T55-Z55</f>
        <v>93</v>
      </c>
      <c r="O55" s="2">
        <v>1</v>
      </c>
      <c r="P55" s="2">
        <v>0</v>
      </c>
      <c r="Q55" s="2">
        <v>0</v>
      </c>
      <c r="R55" s="2">
        <v>4</v>
      </c>
      <c r="S55" s="2">
        <v>0</v>
      </c>
      <c r="T55" s="2">
        <v>5</v>
      </c>
      <c r="U55" s="2">
        <v>0</v>
      </c>
      <c r="V55" s="2">
        <v>0</v>
      </c>
      <c r="W55" s="2">
        <v>0</v>
      </c>
      <c r="X55" s="2">
        <v>3</v>
      </c>
      <c r="Y55" s="2">
        <v>0</v>
      </c>
      <c r="Z55" s="2">
        <v>3</v>
      </c>
    </row>
    <row r="56" spans="1:26">
      <c r="A56" t="s">
        <v>155</v>
      </c>
      <c r="B56" s="2" t="s">
        <v>156</v>
      </c>
      <c r="C56" s="2">
        <v>73</v>
      </c>
      <c r="D56" s="2">
        <v>17</v>
      </c>
      <c r="E56" s="2">
        <v>12</v>
      </c>
      <c r="F56" s="2">
        <v>28</v>
      </c>
      <c r="G56" s="2">
        <v>110</v>
      </c>
      <c r="H56" s="2">
        <v>240</v>
      </c>
      <c r="I56" s="2">
        <f>+C56-O56-U56</f>
        <v>72</v>
      </c>
      <c r="J56" s="2">
        <f>+D56-P56-V56</f>
        <v>17</v>
      </c>
      <c r="K56" s="2">
        <f>+E56-Q56-W56</f>
        <v>12</v>
      </c>
      <c r="L56" s="2">
        <f>+F56-R56-X56</f>
        <v>28</v>
      </c>
      <c r="M56" s="2">
        <f>+G56-S56-Y56</f>
        <v>108</v>
      </c>
      <c r="N56" s="2">
        <f>+H56-T56-Z56</f>
        <v>237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1</v>
      </c>
      <c r="V56" s="2">
        <v>0</v>
      </c>
      <c r="W56" s="2">
        <v>0</v>
      </c>
      <c r="X56" s="2">
        <v>0</v>
      </c>
      <c r="Y56" s="2">
        <v>2</v>
      </c>
      <c r="Z56" s="2">
        <v>3</v>
      </c>
    </row>
    <row r="57" spans="1:26">
      <c r="A57" t="s">
        <v>253</v>
      </c>
      <c r="B57" s="2" t="s">
        <v>254</v>
      </c>
      <c r="C57" s="2">
        <v>4</v>
      </c>
      <c r="D57" s="2">
        <v>0</v>
      </c>
      <c r="E57" s="2">
        <v>0</v>
      </c>
      <c r="F57" s="2">
        <v>2</v>
      </c>
      <c r="G57" s="2">
        <v>1</v>
      </c>
      <c r="H57" s="2">
        <v>7</v>
      </c>
      <c r="I57" s="2">
        <f>+C57-O57-U57</f>
        <v>1</v>
      </c>
      <c r="J57" s="2">
        <f>+D57-P57-V57</f>
        <v>0</v>
      </c>
      <c r="K57" s="2">
        <f>+E57-Q57-W57</f>
        <v>0</v>
      </c>
      <c r="L57" s="2">
        <f>+F57-R57-X57</f>
        <v>2</v>
      </c>
      <c r="M57" s="2">
        <f>+G57-S57-Y57</f>
        <v>1</v>
      </c>
      <c r="N57" s="2">
        <f>+H57-T57-Z57</f>
        <v>4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3</v>
      </c>
      <c r="V57" s="2">
        <v>0</v>
      </c>
      <c r="W57" s="2">
        <v>0</v>
      </c>
      <c r="X57" s="2">
        <v>0</v>
      </c>
      <c r="Y57" s="2">
        <v>0</v>
      </c>
      <c r="Z57" s="2">
        <v>3</v>
      </c>
    </row>
    <row r="58" spans="1:26">
      <c r="A58" t="s">
        <v>203</v>
      </c>
      <c r="B58" s="2" t="s">
        <v>204</v>
      </c>
      <c r="C58" s="2">
        <v>19</v>
      </c>
      <c r="D58" s="2">
        <v>0</v>
      </c>
      <c r="E58" s="2">
        <v>7</v>
      </c>
      <c r="F58" s="2">
        <v>14</v>
      </c>
      <c r="G58" s="2">
        <v>8</v>
      </c>
      <c r="H58" s="2">
        <v>48</v>
      </c>
      <c r="I58" s="2">
        <f>+C58-O58-U58</f>
        <v>14</v>
      </c>
      <c r="J58" s="2">
        <f>+D58-P58-V58</f>
        <v>0</v>
      </c>
      <c r="K58" s="2">
        <f>+E58-Q58-W58</f>
        <v>7</v>
      </c>
      <c r="L58" s="2">
        <f>+F58-R58-X58</f>
        <v>8</v>
      </c>
      <c r="M58" s="2">
        <f>+G58-S58-Y58</f>
        <v>8</v>
      </c>
      <c r="N58" s="2">
        <f>+H58-T58-Z58</f>
        <v>37</v>
      </c>
      <c r="O58" s="2">
        <v>5</v>
      </c>
      <c r="P58" s="2">
        <v>0</v>
      </c>
      <c r="Q58" s="2">
        <v>0</v>
      </c>
      <c r="R58" s="2">
        <v>4</v>
      </c>
      <c r="S58" s="2">
        <v>0</v>
      </c>
      <c r="T58" s="2">
        <v>9</v>
      </c>
      <c r="U58" s="2">
        <v>0</v>
      </c>
      <c r="V58" s="2">
        <v>0</v>
      </c>
      <c r="W58" s="2">
        <v>0</v>
      </c>
      <c r="X58" s="2">
        <v>2</v>
      </c>
      <c r="Y58" s="2">
        <v>0</v>
      </c>
      <c r="Z58" s="2">
        <v>2</v>
      </c>
    </row>
    <row r="59" spans="1:26">
      <c r="A59" t="s">
        <v>181</v>
      </c>
      <c r="B59" s="2" t="s">
        <v>182</v>
      </c>
      <c r="C59" s="2">
        <v>77</v>
      </c>
      <c r="D59" s="2">
        <v>2</v>
      </c>
      <c r="E59" s="2">
        <v>3</v>
      </c>
      <c r="F59" s="2">
        <v>13</v>
      </c>
      <c r="G59" s="2">
        <v>16</v>
      </c>
      <c r="H59" s="2">
        <v>111</v>
      </c>
      <c r="I59" s="2">
        <f>+C59-O59-U59</f>
        <v>77</v>
      </c>
      <c r="J59" s="2">
        <f>+D59-P59-V59</f>
        <v>2</v>
      </c>
      <c r="K59" s="2">
        <f>+E59-Q59-W59</f>
        <v>3</v>
      </c>
      <c r="L59" s="2">
        <f>+F59-R59-X59</f>
        <v>7</v>
      </c>
      <c r="M59" s="2">
        <f>+G59-S59-Y59</f>
        <v>16</v>
      </c>
      <c r="N59" s="2">
        <f>+H59-T59-Z59</f>
        <v>105</v>
      </c>
      <c r="O59" s="2">
        <v>0</v>
      </c>
      <c r="P59" s="2">
        <v>0</v>
      </c>
      <c r="Q59" s="2">
        <v>0</v>
      </c>
      <c r="R59" s="2">
        <v>4</v>
      </c>
      <c r="S59" s="2">
        <v>0</v>
      </c>
      <c r="T59" s="2">
        <v>4</v>
      </c>
      <c r="U59" s="2">
        <v>0</v>
      </c>
      <c r="V59" s="2">
        <v>0</v>
      </c>
      <c r="W59" s="2">
        <v>0</v>
      </c>
      <c r="X59" s="2">
        <v>2</v>
      </c>
      <c r="Y59" s="2">
        <v>0</v>
      </c>
      <c r="Z59" s="2">
        <v>2</v>
      </c>
    </row>
    <row r="60" spans="1:26">
      <c r="A60" t="s">
        <v>191</v>
      </c>
      <c r="B60" s="2" t="s">
        <v>192</v>
      </c>
      <c r="C60" s="2">
        <v>72</v>
      </c>
      <c r="D60" s="2">
        <v>9</v>
      </c>
      <c r="E60" s="2">
        <v>2</v>
      </c>
      <c r="F60" s="2">
        <v>6</v>
      </c>
      <c r="G60" s="2">
        <v>9</v>
      </c>
      <c r="H60" s="2">
        <v>98</v>
      </c>
      <c r="I60" s="2">
        <f>+C60-O60-U60</f>
        <v>68</v>
      </c>
      <c r="J60" s="2">
        <f>+D60-P60-V60</f>
        <v>7</v>
      </c>
      <c r="K60" s="2">
        <f>+E60-Q60-W60</f>
        <v>2</v>
      </c>
      <c r="L60" s="2">
        <f>+F60-R60-X60</f>
        <v>6</v>
      </c>
      <c r="M60" s="2">
        <f>+G60-S60-Y60</f>
        <v>9</v>
      </c>
      <c r="N60" s="2">
        <f>+H60-T60-Z60</f>
        <v>92</v>
      </c>
      <c r="O60" s="2">
        <v>2</v>
      </c>
      <c r="P60" s="2">
        <v>2</v>
      </c>
      <c r="Q60" s="2">
        <v>0</v>
      </c>
      <c r="R60" s="2">
        <v>0</v>
      </c>
      <c r="S60" s="2">
        <v>0</v>
      </c>
      <c r="T60" s="2">
        <v>4</v>
      </c>
      <c r="U60" s="2">
        <v>2</v>
      </c>
      <c r="V60" s="2">
        <v>0</v>
      </c>
      <c r="W60" s="2">
        <v>0</v>
      </c>
      <c r="X60" s="2">
        <v>0</v>
      </c>
      <c r="Y60" s="2">
        <v>0</v>
      </c>
      <c r="Z60" s="2">
        <v>2</v>
      </c>
    </row>
    <row r="61" spans="1:26">
      <c r="A61" t="s">
        <v>209</v>
      </c>
      <c r="B61" s="2" t="s">
        <v>210</v>
      </c>
      <c r="C61" s="2">
        <v>35</v>
      </c>
      <c r="D61" s="2">
        <v>2</v>
      </c>
      <c r="E61" s="2">
        <v>2</v>
      </c>
      <c r="F61" s="2">
        <v>2</v>
      </c>
      <c r="G61" s="2">
        <v>2</v>
      </c>
      <c r="H61" s="2">
        <v>43</v>
      </c>
      <c r="I61" s="2">
        <f>+C61-O61-U61</f>
        <v>33</v>
      </c>
      <c r="J61" s="2">
        <f>+D61-P61-V61</f>
        <v>1</v>
      </c>
      <c r="K61" s="2">
        <f>+E61-Q61-W61</f>
        <v>2</v>
      </c>
      <c r="L61" s="2">
        <f>+F61-R61-X61</f>
        <v>2</v>
      </c>
      <c r="M61" s="2">
        <f>+G61-S61-Y61</f>
        <v>2</v>
      </c>
      <c r="N61" s="2">
        <f>+H61-T61-Z61</f>
        <v>40</v>
      </c>
      <c r="O61" s="2">
        <v>0</v>
      </c>
      <c r="P61" s="2">
        <v>1</v>
      </c>
      <c r="Q61" s="2">
        <v>0</v>
      </c>
      <c r="R61" s="2">
        <v>0</v>
      </c>
      <c r="S61" s="2">
        <v>0</v>
      </c>
      <c r="T61" s="2">
        <v>1</v>
      </c>
      <c r="U61" s="2">
        <v>2</v>
      </c>
      <c r="V61" s="2">
        <v>0</v>
      </c>
      <c r="W61" s="2">
        <v>0</v>
      </c>
      <c r="X61" s="2">
        <v>0</v>
      </c>
      <c r="Y61" s="2">
        <v>0</v>
      </c>
      <c r="Z61" s="2">
        <v>2</v>
      </c>
    </row>
    <row r="62" spans="1:26">
      <c r="A62" t="s">
        <v>229</v>
      </c>
      <c r="B62" s="2" t="s">
        <v>230</v>
      </c>
      <c r="C62" s="2">
        <v>14</v>
      </c>
      <c r="D62" s="2">
        <v>0</v>
      </c>
      <c r="E62" s="2">
        <v>1</v>
      </c>
      <c r="F62" s="2">
        <v>1</v>
      </c>
      <c r="G62" s="2">
        <v>1</v>
      </c>
      <c r="H62" s="2">
        <v>17</v>
      </c>
      <c r="I62" s="2">
        <f>+C62-O62-U62</f>
        <v>13</v>
      </c>
      <c r="J62" s="2">
        <f>+D62-P62-V62</f>
        <v>0</v>
      </c>
      <c r="K62" s="2">
        <f>+E62-Q62-W62</f>
        <v>1</v>
      </c>
      <c r="L62" s="2">
        <f>+F62-R62-X62</f>
        <v>0</v>
      </c>
      <c r="M62" s="2">
        <f>+G62-S62-Y62</f>
        <v>1</v>
      </c>
      <c r="N62" s="2">
        <f>+H62-T62-Z62</f>
        <v>15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1</v>
      </c>
      <c r="V62" s="2">
        <v>0</v>
      </c>
      <c r="W62" s="2">
        <v>0</v>
      </c>
      <c r="X62" s="2">
        <v>1</v>
      </c>
      <c r="Y62" s="2">
        <v>0</v>
      </c>
      <c r="Z62" s="2">
        <v>2</v>
      </c>
    </row>
    <row r="63" spans="1:26">
      <c r="A63" t="s">
        <v>153</v>
      </c>
      <c r="B63" s="2" t="s">
        <v>154</v>
      </c>
      <c r="C63" s="2">
        <v>89</v>
      </c>
      <c r="D63" s="2">
        <v>14</v>
      </c>
      <c r="E63" s="2">
        <v>18</v>
      </c>
      <c r="F63" s="2">
        <v>72</v>
      </c>
      <c r="G63" s="2">
        <v>48</v>
      </c>
      <c r="H63" s="2">
        <v>241</v>
      </c>
      <c r="I63" s="2">
        <f>+C63-O63-U63</f>
        <v>83</v>
      </c>
      <c r="J63" s="2">
        <f>+D63-P63-V63</f>
        <v>9</v>
      </c>
      <c r="K63" s="2">
        <f>+E63-Q63-W63</f>
        <v>18</v>
      </c>
      <c r="L63" s="2">
        <f>+F63-R63-X63</f>
        <v>50</v>
      </c>
      <c r="M63" s="2">
        <f>+G63-S63-Y63</f>
        <v>47</v>
      </c>
      <c r="N63" s="2">
        <f>+H63-T63-Z63</f>
        <v>207</v>
      </c>
      <c r="O63" s="2">
        <v>6</v>
      </c>
      <c r="P63" s="2">
        <v>5</v>
      </c>
      <c r="Q63" s="2">
        <v>0</v>
      </c>
      <c r="R63" s="2">
        <v>22</v>
      </c>
      <c r="S63" s="2">
        <v>0</v>
      </c>
      <c r="T63" s="2">
        <v>33</v>
      </c>
      <c r="U63" s="2">
        <v>0</v>
      </c>
      <c r="V63" s="2">
        <v>0</v>
      </c>
      <c r="W63" s="2">
        <v>0</v>
      </c>
      <c r="X63" s="2">
        <v>0</v>
      </c>
      <c r="Y63" s="2">
        <v>1</v>
      </c>
      <c r="Z63" s="2">
        <v>1</v>
      </c>
    </row>
    <row r="64" spans="1:26">
      <c r="A64" t="s">
        <v>149</v>
      </c>
      <c r="B64" s="2" t="s">
        <v>150</v>
      </c>
      <c r="C64" s="2">
        <v>112</v>
      </c>
      <c r="D64" s="2">
        <v>16</v>
      </c>
      <c r="E64" s="2">
        <v>26</v>
      </c>
      <c r="F64" s="2">
        <v>76</v>
      </c>
      <c r="G64" s="2">
        <v>38</v>
      </c>
      <c r="H64" s="2">
        <v>268</v>
      </c>
      <c r="I64" s="2">
        <f>+C64-O64-U64</f>
        <v>103</v>
      </c>
      <c r="J64" s="2">
        <f>+D64-P64-V64</f>
        <v>9</v>
      </c>
      <c r="K64" s="2">
        <f>+E64-Q64-W64</f>
        <v>25</v>
      </c>
      <c r="L64" s="2">
        <f>+F64-R64-X64</f>
        <v>70</v>
      </c>
      <c r="M64" s="2">
        <f>+G64-S64-Y64</f>
        <v>38</v>
      </c>
      <c r="N64" s="2">
        <f>+H64-T64-Z64</f>
        <v>245</v>
      </c>
      <c r="O64" s="2">
        <v>8</v>
      </c>
      <c r="P64" s="2">
        <v>7</v>
      </c>
      <c r="Q64" s="2">
        <v>1</v>
      </c>
      <c r="R64" s="2">
        <v>6</v>
      </c>
      <c r="S64" s="2">
        <v>0</v>
      </c>
      <c r="T64" s="2">
        <v>22</v>
      </c>
      <c r="U64" s="2">
        <v>1</v>
      </c>
      <c r="V64" s="2">
        <v>0</v>
      </c>
      <c r="W64" s="2">
        <v>0</v>
      </c>
      <c r="X64" s="2">
        <v>0</v>
      </c>
      <c r="Y64" s="2">
        <v>0</v>
      </c>
      <c r="Z64" s="2">
        <v>1</v>
      </c>
    </row>
    <row r="65" spans="1:26">
      <c r="A65" t="s">
        <v>197</v>
      </c>
      <c r="B65" s="2" t="s">
        <v>198</v>
      </c>
      <c r="C65" s="2">
        <v>20</v>
      </c>
      <c r="D65" s="2">
        <v>1</v>
      </c>
      <c r="E65" s="2">
        <v>6</v>
      </c>
      <c r="F65" s="2">
        <v>9</v>
      </c>
      <c r="G65" s="2">
        <v>26</v>
      </c>
      <c r="H65" s="2">
        <v>62</v>
      </c>
      <c r="I65" s="2">
        <f>+C65-O65-U65</f>
        <v>20</v>
      </c>
      <c r="J65" s="2">
        <f>+D65-P65-V65</f>
        <v>1</v>
      </c>
      <c r="K65" s="2">
        <f>+E65-Q65-W65</f>
        <v>6</v>
      </c>
      <c r="L65" s="2">
        <f>+F65-R65-X65</f>
        <v>9</v>
      </c>
      <c r="M65" s="2">
        <f>+G65-S65-Y65</f>
        <v>25</v>
      </c>
      <c r="N65" s="2">
        <f>+H65-T65-Z65</f>
        <v>61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1</v>
      </c>
      <c r="Z65" s="2">
        <v>1</v>
      </c>
    </row>
    <row r="66" spans="1:26">
      <c r="A66" t="s">
        <v>219</v>
      </c>
      <c r="B66" s="2" t="s">
        <v>220</v>
      </c>
      <c r="C66" s="2">
        <v>11</v>
      </c>
      <c r="D66" s="2">
        <v>3</v>
      </c>
      <c r="E66" s="2">
        <v>0</v>
      </c>
      <c r="F66" s="2">
        <v>3</v>
      </c>
      <c r="G66" s="2">
        <v>4</v>
      </c>
      <c r="H66" s="2">
        <v>21</v>
      </c>
      <c r="I66" s="2">
        <f>+C66-O66-U66</f>
        <v>11</v>
      </c>
      <c r="J66" s="2">
        <f>+D66-P66-V66</f>
        <v>3</v>
      </c>
      <c r="K66" s="2">
        <f>+E66-Q66-W66</f>
        <v>0</v>
      </c>
      <c r="L66" s="2">
        <f>+F66-R66-X66</f>
        <v>3</v>
      </c>
      <c r="M66" s="2">
        <f>+G66-S66-Y66</f>
        <v>3</v>
      </c>
      <c r="N66" s="2">
        <f>+H66-T66-Z66</f>
        <v>20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1</v>
      </c>
      <c r="Z66" s="2">
        <v>1</v>
      </c>
    </row>
    <row r="67" spans="1:26">
      <c r="A67" t="s">
        <v>101</v>
      </c>
      <c r="B67" s="2" t="s">
        <v>102</v>
      </c>
      <c r="C67" s="2">
        <v>675</v>
      </c>
      <c r="D67" s="2">
        <v>22</v>
      </c>
      <c r="E67" s="2">
        <v>66</v>
      </c>
      <c r="F67" s="2">
        <v>655</v>
      </c>
      <c r="G67" s="2">
        <v>69</v>
      </c>
      <c r="H67" s="2">
        <v>1487</v>
      </c>
      <c r="I67" s="2">
        <f>+C67-O67-U67</f>
        <v>563</v>
      </c>
      <c r="J67" s="2">
        <f>+D67-P67-V67</f>
        <v>20</v>
      </c>
      <c r="K67" s="2">
        <f>+E67-Q67-W67</f>
        <v>66</v>
      </c>
      <c r="L67" s="2">
        <f>+F67-R67-X67</f>
        <v>561</v>
      </c>
      <c r="M67" s="2">
        <f>+G67-S67-Y67</f>
        <v>54</v>
      </c>
      <c r="N67" s="2">
        <f>+H67-T67-Z67</f>
        <v>1264</v>
      </c>
      <c r="O67" s="2">
        <v>112</v>
      </c>
      <c r="P67" s="2">
        <v>2</v>
      </c>
      <c r="Q67" s="2">
        <v>0</v>
      </c>
      <c r="R67" s="2">
        <v>94</v>
      </c>
      <c r="S67" s="2">
        <v>15</v>
      </c>
      <c r="T67" s="2">
        <v>223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</row>
    <row r="68" spans="1:26">
      <c r="A68" t="s">
        <v>159</v>
      </c>
      <c r="B68" s="2" t="s">
        <v>160</v>
      </c>
      <c r="C68" s="2">
        <v>97</v>
      </c>
      <c r="D68" s="2">
        <v>7</v>
      </c>
      <c r="E68" s="2">
        <v>13</v>
      </c>
      <c r="F68" s="2">
        <v>93</v>
      </c>
      <c r="G68" s="2">
        <v>9</v>
      </c>
      <c r="H68" s="2">
        <v>219</v>
      </c>
      <c r="I68" s="2">
        <f>+C68-O68-U68</f>
        <v>97</v>
      </c>
      <c r="J68" s="2">
        <f>+D68-P68-V68</f>
        <v>4</v>
      </c>
      <c r="K68" s="2">
        <f>+E68-Q68-W68</f>
        <v>11</v>
      </c>
      <c r="L68" s="2">
        <f>+F68-R68-X68</f>
        <v>61</v>
      </c>
      <c r="M68" s="2">
        <f>+G68-S68-Y68</f>
        <v>9</v>
      </c>
      <c r="N68" s="2">
        <f>+H68-T68-Z68</f>
        <v>182</v>
      </c>
      <c r="O68" s="2">
        <v>0</v>
      </c>
      <c r="P68" s="2">
        <v>3</v>
      </c>
      <c r="Q68" s="2">
        <v>2</v>
      </c>
      <c r="R68" s="2">
        <v>32</v>
      </c>
      <c r="S68" s="2">
        <v>0</v>
      </c>
      <c r="T68" s="2">
        <v>37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>
      <c r="A69" t="s">
        <v>165</v>
      </c>
      <c r="B69" s="2" t="s">
        <v>166</v>
      </c>
      <c r="C69" s="2">
        <v>77</v>
      </c>
      <c r="D69" s="2">
        <v>9</v>
      </c>
      <c r="E69" s="2">
        <v>8</v>
      </c>
      <c r="F69" s="2">
        <v>75</v>
      </c>
      <c r="G69" s="2">
        <v>3</v>
      </c>
      <c r="H69" s="2">
        <v>172</v>
      </c>
      <c r="I69" s="2">
        <f>+C69-O69-U69</f>
        <v>57</v>
      </c>
      <c r="J69" s="2">
        <f>+D69-P69-V69</f>
        <v>6</v>
      </c>
      <c r="K69" s="2">
        <f>+E69-Q69-W69</f>
        <v>2</v>
      </c>
      <c r="L69" s="2">
        <f>+F69-R69-X69</f>
        <v>70</v>
      </c>
      <c r="M69" s="2">
        <f>+G69-S69-Y69</f>
        <v>3</v>
      </c>
      <c r="N69" s="2">
        <f>+H69-T69-Z69</f>
        <v>138</v>
      </c>
      <c r="O69" s="2">
        <v>20</v>
      </c>
      <c r="P69" s="2">
        <v>3</v>
      </c>
      <c r="Q69" s="2">
        <v>6</v>
      </c>
      <c r="R69" s="2">
        <v>5</v>
      </c>
      <c r="S69" s="2">
        <v>0</v>
      </c>
      <c r="T69" s="2">
        <v>34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</row>
    <row r="70" spans="1:26">
      <c r="A70" t="s">
        <v>169</v>
      </c>
      <c r="B70" s="2" t="s">
        <v>170</v>
      </c>
      <c r="C70" s="2">
        <v>95</v>
      </c>
      <c r="D70" s="2">
        <v>9</v>
      </c>
      <c r="E70" s="2">
        <v>10</v>
      </c>
      <c r="F70" s="2">
        <v>43</v>
      </c>
      <c r="G70" s="2">
        <v>13</v>
      </c>
      <c r="H70" s="2">
        <v>170</v>
      </c>
      <c r="I70" s="2">
        <f>+C70-O70-U70</f>
        <v>84</v>
      </c>
      <c r="J70" s="2">
        <f>+D70-P70-V70</f>
        <v>1</v>
      </c>
      <c r="K70" s="2">
        <f>+E70-Q70-W70</f>
        <v>10</v>
      </c>
      <c r="L70" s="2">
        <f>+F70-R70-X70</f>
        <v>40</v>
      </c>
      <c r="M70" s="2">
        <f>+G70-S70-Y70</f>
        <v>11</v>
      </c>
      <c r="N70" s="2">
        <f>+H70-T70-Z70</f>
        <v>146</v>
      </c>
      <c r="O70" s="2">
        <v>11</v>
      </c>
      <c r="P70" s="2">
        <v>8</v>
      </c>
      <c r="Q70" s="2">
        <v>0</v>
      </c>
      <c r="R70" s="2">
        <v>3</v>
      </c>
      <c r="S70" s="2">
        <v>2</v>
      </c>
      <c r="T70" s="2">
        <v>24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</row>
    <row r="71" spans="1:26">
      <c r="A71" t="s">
        <v>195</v>
      </c>
      <c r="B71" s="2" t="s">
        <v>196</v>
      </c>
      <c r="C71" s="2">
        <v>61</v>
      </c>
      <c r="D71" s="2">
        <v>2</v>
      </c>
      <c r="E71" s="2">
        <v>0</v>
      </c>
      <c r="F71" s="2">
        <v>9</v>
      </c>
      <c r="G71" s="2">
        <v>0</v>
      </c>
      <c r="H71" s="2">
        <v>72</v>
      </c>
      <c r="I71" s="2">
        <f>+C71-O71-U71</f>
        <v>53</v>
      </c>
      <c r="J71" s="2">
        <f>+D71-P71-V71</f>
        <v>2</v>
      </c>
      <c r="K71" s="2">
        <f>+E71-Q71-W71</f>
        <v>0</v>
      </c>
      <c r="L71" s="2">
        <f>+F71-R71-X71</f>
        <v>5</v>
      </c>
      <c r="M71" s="2">
        <f>+G71-S71-Y71</f>
        <v>0</v>
      </c>
      <c r="N71" s="2">
        <f>+H71-T71-Z71</f>
        <v>60</v>
      </c>
      <c r="O71" s="2">
        <v>8</v>
      </c>
      <c r="P71" s="2">
        <v>0</v>
      </c>
      <c r="Q71" s="2">
        <v>0</v>
      </c>
      <c r="R71" s="2">
        <v>4</v>
      </c>
      <c r="S71" s="2">
        <v>0</v>
      </c>
      <c r="T71" s="2">
        <v>12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</row>
    <row r="72" spans="1:26">
      <c r="A72" t="s">
        <v>193</v>
      </c>
      <c r="B72" s="2" t="s">
        <v>194</v>
      </c>
      <c r="C72" s="2">
        <v>47</v>
      </c>
      <c r="D72" s="2">
        <v>3</v>
      </c>
      <c r="E72" s="2">
        <v>9</v>
      </c>
      <c r="F72" s="2">
        <v>16</v>
      </c>
      <c r="G72" s="2">
        <v>7</v>
      </c>
      <c r="H72" s="2">
        <v>82</v>
      </c>
      <c r="I72" s="2">
        <f>+C72-O72-U72</f>
        <v>46</v>
      </c>
      <c r="J72" s="2">
        <f>+D72-P72-V72</f>
        <v>3</v>
      </c>
      <c r="K72" s="2">
        <f>+E72-Q72-W72</f>
        <v>9</v>
      </c>
      <c r="L72" s="2">
        <f>+F72-R72-X72</f>
        <v>8</v>
      </c>
      <c r="M72" s="2">
        <f>+G72-S72-Y72</f>
        <v>7</v>
      </c>
      <c r="N72" s="2">
        <f>+H72-T72-Z72</f>
        <v>73</v>
      </c>
      <c r="O72" s="2">
        <v>1</v>
      </c>
      <c r="P72" s="2">
        <v>0</v>
      </c>
      <c r="Q72" s="2">
        <v>0</v>
      </c>
      <c r="R72" s="2">
        <v>8</v>
      </c>
      <c r="S72" s="2">
        <v>0</v>
      </c>
      <c r="T72" s="2">
        <v>9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</row>
    <row r="73" spans="1:26">
      <c r="A73" t="s">
        <v>113</v>
      </c>
      <c r="B73" s="2" t="s">
        <v>114</v>
      </c>
      <c r="C73" s="2">
        <v>466</v>
      </c>
      <c r="D73" s="2">
        <v>43</v>
      </c>
      <c r="E73" s="2">
        <v>37</v>
      </c>
      <c r="F73" s="2">
        <v>143</v>
      </c>
      <c r="G73" s="2">
        <v>178</v>
      </c>
      <c r="H73" s="2">
        <v>867</v>
      </c>
      <c r="I73" s="2">
        <f>+C73-O73-U73</f>
        <v>464</v>
      </c>
      <c r="J73" s="2">
        <f>+D73-P73-V73</f>
        <v>43</v>
      </c>
      <c r="K73" s="2">
        <f>+E73-Q73-W73</f>
        <v>36</v>
      </c>
      <c r="L73" s="2">
        <f>+F73-R73-X73</f>
        <v>141</v>
      </c>
      <c r="M73" s="2">
        <f>+G73-S73-Y73</f>
        <v>177</v>
      </c>
      <c r="N73" s="2">
        <f>+H73-T73-Z73</f>
        <v>861</v>
      </c>
      <c r="O73" s="2">
        <v>2</v>
      </c>
      <c r="P73" s="2">
        <v>0</v>
      </c>
      <c r="Q73" s="2">
        <v>1</v>
      </c>
      <c r="R73" s="2">
        <v>2</v>
      </c>
      <c r="S73" s="2">
        <v>1</v>
      </c>
      <c r="T73" s="2">
        <v>6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</row>
    <row r="74" spans="1:26">
      <c r="A74" t="s">
        <v>167</v>
      </c>
      <c r="B74" s="2" t="s">
        <v>168</v>
      </c>
      <c r="C74" s="2">
        <v>80</v>
      </c>
      <c r="D74" s="2">
        <v>2</v>
      </c>
      <c r="E74" s="2">
        <v>6</v>
      </c>
      <c r="F74" s="2">
        <v>73</v>
      </c>
      <c r="G74" s="2">
        <v>10</v>
      </c>
      <c r="H74" s="2">
        <v>171</v>
      </c>
      <c r="I74" s="2">
        <f>+C74-O74-U74</f>
        <v>80</v>
      </c>
      <c r="J74" s="2">
        <f>+D74-P74-V74</f>
        <v>2</v>
      </c>
      <c r="K74" s="2">
        <f>+E74-Q74-W74</f>
        <v>6</v>
      </c>
      <c r="L74" s="2">
        <f>+F74-R74-X74</f>
        <v>67</v>
      </c>
      <c r="M74" s="2">
        <f>+G74-S74-Y74</f>
        <v>10</v>
      </c>
      <c r="N74" s="2">
        <f>+H74-T74-Z74</f>
        <v>165</v>
      </c>
      <c r="O74" s="2">
        <v>0</v>
      </c>
      <c r="P74" s="2">
        <v>0</v>
      </c>
      <c r="Q74" s="2">
        <v>0</v>
      </c>
      <c r="R74" s="2">
        <v>6</v>
      </c>
      <c r="S74" s="2">
        <v>0</v>
      </c>
      <c r="T74" s="2">
        <v>6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</row>
    <row r="75" spans="1:26">
      <c r="A75" t="s">
        <v>233</v>
      </c>
      <c r="B75" s="2" t="s">
        <v>234</v>
      </c>
      <c r="C75" s="2">
        <v>13</v>
      </c>
      <c r="D75" s="2">
        <v>0</v>
      </c>
      <c r="E75" s="2">
        <v>0</v>
      </c>
      <c r="F75" s="2">
        <v>0</v>
      </c>
      <c r="G75" s="2">
        <v>3</v>
      </c>
      <c r="H75" s="2">
        <v>16</v>
      </c>
      <c r="I75" s="2">
        <f>+C75-O75-U75</f>
        <v>7</v>
      </c>
      <c r="J75" s="2">
        <f>+D75-P75-V75</f>
        <v>0</v>
      </c>
      <c r="K75" s="2">
        <f>+E75-Q75-W75</f>
        <v>0</v>
      </c>
      <c r="L75" s="2">
        <f>+F75-R75-X75</f>
        <v>0</v>
      </c>
      <c r="M75" s="2">
        <f>+G75-S75-Y75</f>
        <v>3</v>
      </c>
      <c r="N75" s="2">
        <f>+H75-T75-Z75</f>
        <v>10</v>
      </c>
      <c r="O75" s="2">
        <v>6</v>
      </c>
      <c r="P75" s="2">
        <v>0</v>
      </c>
      <c r="Q75" s="2">
        <v>0</v>
      </c>
      <c r="R75" s="2">
        <v>0</v>
      </c>
      <c r="S75" s="2">
        <v>0</v>
      </c>
      <c r="T75" s="2">
        <v>6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</row>
    <row r="76" spans="1:26">
      <c r="A76" t="s">
        <v>201</v>
      </c>
      <c r="B76" s="2" t="s">
        <v>202</v>
      </c>
      <c r="C76" s="2">
        <v>24</v>
      </c>
      <c r="D76" s="2">
        <v>6</v>
      </c>
      <c r="E76" s="2">
        <v>2</v>
      </c>
      <c r="F76" s="2">
        <v>16</v>
      </c>
      <c r="G76" s="2">
        <v>1</v>
      </c>
      <c r="H76" s="2">
        <v>49</v>
      </c>
      <c r="I76" s="2">
        <f>+C76-O76-U76</f>
        <v>24</v>
      </c>
      <c r="J76" s="2">
        <f>+D76-P76-V76</f>
        <v>4</v>
      </c>
      <c r="K76" s="2">
        <f>+E76-Q76-W76</f>
        <v>2</v>
      </c>
      <c r="L76" s="2">
        <f>+F76-R76-X76</f>
        <v>14</v>
      </c>
      <c r="M76" s="2">
        <f>+G76-S76-Y76</f>
        <v>1</v>
      </c>
      <c r="N76" s="2">
        <f>+H76-T76-Z76</f>
        <v>45</v>
      </c>
      <c r="O76" s="2">
        <v>0</v>
      </c>
      <c r="P76" s="2">
        <v>2</v>
      </c>
      <c r="Q76" s="2">
        <v>0</v>
      </c>
      <c r="R76" s="2">
        <v>2</v>
      </c>
      <c r="S76" s="2">
        <v>0</v>
      </c>
      <c r="T76" s="2">
        <v>4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</row>
    <row r="77" spans="1:26">
      <c r="A77" t="s">
        <v>215</v>
      </c>
      <c r="B77" s="2" t="s">
        <v>216</v>
      </c>
      <c r="C77" s="2">
        <v>24</v>
      </c>
      <c r="D77" s="2">
        <v>2</v>
      </c>
      <c r="E77" s="2">
        <v>0</v>
      </c>
      <c r="F77" s="2">
        <v>0</v>
      </c>
      <c r="G77" s="2">
        <v>4</v>
      </c>
      <c r="H77" s="2">
        <v>30</v>
      </c>
      <c r="I77" s="2">
        <f>+C77-O77-U77</f>
        <v>24</v>
      </c>
      <c r="J77" s="2">
        <f>+D77-P77-V77</f>
        <v>2</v>
      </c>
      <c r="K77" s="2">
        <f>+E77-Q77-W77</f>
        <v>0</v>
      </c>
      <c r="L77" s="2">
        <f>+F77-R77-X77</f>
        <v>0</v>
      </c>
      <c r="M77" s="2">
        <f>+G77-S77-Y77</f>
        <v>0</v>
      </c>
      <c r="N77" s="2">
        <f>+H77-T77-Z77</f>
        <v>26</v>
      </c>
      <c r="O77" s="2">
        <v>0</v>
      </c>
      <c r="P77" s="2">
        <v>0</v>
      </c>
      <c r="Q77" s="2">
        <v>0</v>
      </c>
      <c r="R77" s="2">
        <v>0</v>
      </c>
      <c r="S77" s="2">
        <v>4</v>
      </c>
      <c r="T77" s="2">
        <v>4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</row>
    <row r="78" spans="1:26">
      <c r="A78" t="s">
        <v>231</v>
      </c>
      <c r="B78" s="2" t="s">
        <v>232</v>
      </c>
      <c r="C78" s="2">
        <v>14</v>
      </c>
      <c r="D78" s="2">
        <v>0</v>
      </c>
      <c r="E78" s="2">
        <v>0</v>
      </c>
      <c r="F78" s="2">
        <v>1</v>
      </c>
      <c r="G78" s="2">
        <v>1</v>
      </c>
      <c r="H78" s="2">
        <v>16</v>
      </c>
      <c r="I78" s="2">
        <f>+C78-O78-U78</f>
        <v>10</v>
      </c>
      <c r="J78" s="2">
        <f>+D78-P78-V78</f>
        <v>0</v>
      </c>
      <c r="K78" s="2">
        <f>+E78-Q78-W78</f>
        <v>0</v>
      </c>
      <c r="L78" s="2">
        <f>+F78-R78-X78</f>
        <v>1</v>
      </c>
      <c r="M78" s="2">
        <f>+G78-S78-Y78</f>
        <v>1</v>
      </c>
      <c r="N78" s="2">
        <f>+H78-T78-Z78</f>
        <v>12</v>
      </c>
      <c r="O78" s="2">
        <v>4</v>
      </c>
      <c r="P78" s="2">
        <v>0</v>
      </c>
      <c r="Q78" s="2">
        <v>0</v>
      </c>
      <c r="R78" s="2">
        <v>0</v>
      </c>
      <c r="S78" s="2">
        <v>0</v>
      </c>
      <c r="T78" s="2">
        <v>4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</row>
    <row r="79" spans="1:26">
      <c r="A79" t="s">
        <v>265</v>
      </c>
      <c r="B79" s="2" t="s">
        <v>266</v>
      </c>
      <c r="C79" s="2">
        <v>4</v>
      </c>
      <c r="D79" s="2">
        <v>0</v>
      </c>
      <c r="E79" s="2">
        <v>0</v>
      </c>
      <c r="F79" s="2">
        <v>0</v>
      </c>
      <c r="G79" s="2">
        <v>0</v>
      </c>
      <c r="H79" s="2">
        <v>4</v>
      </c>
      <c r="I79" s="2">
        <f>+C79-O79-U79</f>
        <v>0</v>
      </c>
      <c r="J79" s="2">
        <f>+D79-P79-V79</f>
        <v>0</v>
      </c>
      <c r="K79" s="2">
        <f>+E79-Q79-W79</f>
        <v>0</v>
      </c>
      <c r="L79" s="2">
        <f>+F79-R79-X79</f>
        <v>0</v>
      </c>
      <c r="M79" s="2">
        <f>+G79-S79-Y79</f>
        <v>0</v>
      </c>
      <c r="N79" s="2">
        <f>+H79-T79-Z79</f>
        <v>0</v>
      </c>
      <c r="O79" s="2">
        <v>4</v>
      </c>
      <c r="P79" s="2">
        <v>0</v>
      </c>
      <c r="Q79" s="2">
        <v>0</v>
      </c>
      <c r="R79" s="2">
        <v>0</v>
      </c>
      <c r="S79" s="2">
        <v>0</v>
      </c>
      <c r="T79" s="2">
        <v>4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</row>
    <row r="80" spans="1:26">
      <c r="A80" t="s">
        <v>177</v>
      </c>
      <c r="B80" s="2" t="s">
        <v>178</v>
      </c>
      <c r="C80" s="2">
        <v>111</v>
      </c>
      <c r="D80" s="2">
        <v>6</v>
      </c>
      <c r="E80" s="2">
        <v>0</v>
      </c>
      <c r="F80" s="2">
        <v>11</v>
      </c>
      <c r="G80" s="2">
        <v>1</v>
      </c>
      <c r="H80" s="2">
        <v>129</v>
      </c>
      <c r="I80" s="2">
        <f>+C80-O80-U80</f>
        <v>111</v>
      </c>
      <c r="J80" s="2">
        <f>+D80-P80-V80</f>
        <v>6</v>
      </c>
      <c r="K80" s="2">
        <f>+E80-Q80-W80</f>
        <v>0</v>
      </c>
      <c r="L80" s="2">
        <f>+F80-R80-X80</f>
        <v>8</v>
      </c>
      <c r="M80" s="2">
        <f>+G80-S80-Y80</f>
        <v>1</v>
      </c>
      <c r="N80" s="2">
        <f>+H80-T80-Z80</f>
        <v>126</v>
      </c>
      <c r="O80" s="2">
        <v>0</v>
      </c>
      <c r="P80" s="2">
        <v>0</v>
      </c>
      <c r="Q80" s="2">
        <v>0</v>
      </c>
      <c r="R80" s="2">
        <v>3</v>
      </c>
      <c r="S80" s="2">
        <v>0</v>
      </c>
      <c r="T80" s="2">
        <v>3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</row>
    <row r="81" spans="1:26">
      <c r="A81" t="s">
        <v>199</v>
      </c>
      <c r="B81" s="2" t="s">
        <v>200</v>
      </c>
      <c r="C81" s="2">
        <v>14</v>
      </c>
      <c r="D81" s="2">
        <v>0</v>
      </c>
      <c r="E81" s="2">
        <v>9</v>
      </c>
      <c r="F81" s="2">
        <v>21</v>
      </c>
      <c r="G81" s="2">
        <v>10</v>
      </c>
      <c r="H81" s="2">
        <v>54</v>
      </c>
      <c r="I81" s="2">
        <f>+C81-O81-U81</f>
        <v>12</v>
      </c>
      <c r="J81" s="2">
        <f>+D81-P81-V81</f>
        <v>0</v>
      </c>
      <c r="K81" s="2">
        <f>+E81-Q81-W81</f>
        <v>9</v>
      </c>
      <c r="L81" s="2">
        <f>+F81-R81-X81</f>
        <v>21</v>
      </c>
      <c r="M81" s="2">
        <f>+G81-S81-Y81</f>
        <v>9</v>
      </c>
      <c r="N81" s="2">
        <f>+H81-T81-Z81</f>
        <v>51</v>
      </c>
      <c r="O81" s="2">
        <v>2</v>
      </c>
      <c r="P81" s="2">
        <v>0</v>
      </c>
      <c r="Q81" s="2">
        <v>0</v>
      </c>
      <c r="R81" s="2">
        <v>0</v>
      </c>
      <c r="S81" s="2">
        <v>1</v>
      </c>
      <c r="T81" s="2">
        <v>3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</row>
    <row r="82" spans="1:26">
      <c r="A82" t="s">
        <v>255</v>
      </c>
      <c r="B82" s="2" t="s">
        <v>256</v>
      </c>
      <c r="C82" s="2">
        <v>2</v>
      </c>
      <c r="D82" s="2">
        <v>0</v>
      </c>
      <c r="E82" s="2">
        <v>0</v>
      </c>
      <c r="F82" s="2">
        <v>5</v>
      </c>
      <c r="G82" s="2">
        <v>0</v>
      </c>
      <c r="H82" s="2">
        <v>7</v>
      </c>
      <c r="I82" s="2">
        <f>+C82-O82-U82</f>
        <v>2</v>
      </c>
      <c r="J82" s="2">
        <f>+D82-P82-V82</f>
        <v>0</v>
      </c>
      <c r="K82" s="2">
        <f>+E82-Q82-W82</f>
        <v>0</v>
      </c>
      <c r="L82" s="2">
        <f>+F82-R82-X82</f>
        <v>3</v>
      </c>
      <c r="M82" s="2">
        <f>+G82-S82-Y82</f>
        <v>0</v>
      </c>
      <c r="N82" s="2">
        <f>+H82-T82-Z82</f>
        <v>5</v>
      </c>
      <c r="O82" s="2">
        <v>0</v>
      </c>
      <c r="P82" s="2">
        <v>0</v>
      </c>
      <c r="Q82" s="2">
        <v>0</v>
      </c>
      <c r="R82" s="2">
        <v>2</v>
      </c>
      <c r="S82" s="2">
        <v>0</v>
      </c>
      <c r="T82" s="2">
        <v>2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</row>
    <row r="83" spans="1:26">
      <c r="A83" t="s">
        <v>205</v>
      </c>
      <c r="B83" s="2" t="s">
        <v>206</v>
      </c>
      <c r="C83" s="2">
        <v>20</v>
      </c>
      <c r="D83" s="2">
        <v>4</v>
      </c>
      <c r="E83" s="2">
        <v>8</v>
      </c>
      <c r="F83" s="2">
        <v>11</v>
      </c>
      <c r="G83" s="2">
        <v>4</v>
      </c>
      <c r="H83" s="2">
        <v>47</v>
      </c>
      <c r="I83" s="2">
        <f>+C83-O83-U83</f>
        <v>20</v>
      </c>
      <c r="J83" s="2">
        <f>+D83-P83-V83</f>
        <v>4</v>
      </c>
      <c r="K83" s="2">
        <f>+E83-Q83-W83</f>
        <v>8</v>
      </c>
      <c r="L83" s="2">
        <f>+F83-R83-X83</f>
        <v>10</v>
      </c>
      <c r="M83" s="2">
        <f>+G83-S83-Y83</f>
        <v>4</v>
      </c>
      <c r="N83" s="2">
        <f>+H83-T83-Z83</f>
        <v>46</v>
      </c>
      <c r="O83" s="2">
        <v>0</v>
      </c>
      <c r="P83" s="2">
        <v>0</v>
      </c>
      <c r="Q83" s="2">
        <v>0</v>
      </c>
      <c r="R83" s="2">
        <v>1</v>
      </c>
      <c r="S83" s="2">
        <v>0</v>
      </c>
      <c r="T83" s="2">
        <v>1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</row>
    <row r="84" spans="1:26">
      <c r="A84" t="s">
        <v>211</v>
      </c>
      <c r="B84" s="2" t="s">
        <v>212</v>
      </c>
      <c r="C84" s="2">
        <v>30</v>
      </c>
      <c r="D84" s="2">
        <v>8</v>
      </c>
      <c r="E84" s="2">
        <v>0</v>
      </c>
      <c r="F84" s="2">
        <v>3</v>
      </c>
      <c r="G84" s="2">
        <v>0</v>
      </c>
      <c r="H84" s="2">
        <v>41</v>
      </c>
      <c r="I84" s="2">
        <f>+C84-O84-U84</f>
        <v>29</v>
      </c>
      <c r="J84" s="2">
        <f>+D84-P84-V84</f>
        <v>8</v>
      </c>
      <c r="K84" s="2">
        <f>+E84-Q84-W84</f>
        <v>0</v>
      </c>
      <c r="L84" s="2">
        <f>+F84-R84-X84</f>
        <v>3</v>
      </c>
      <c r="M84" s="2">
        <f>+G84-S84-Y84</f>
        <v>0</v>
      </c>
      <c r="N84" s="2">
        <f>+H84-T84-Z84</f>
        <v>40</v>
      </c>
      <c r="O84" s="2">
        <v>1</v>
      </c>
      <c r="P84" s="2">
        <v>0</v>
      </c>
      <c r="Q84" s="2">
        <v>0</v>
      </c>
      <c r="R84" s="2">
        <v>0</v>
      </c>
      <c r="S84" s="2">
        <v>0</v>
      </c>
      <c r="T84" s="2">
        <v>1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</row>
    <row r="85" spans="1:26">
      <c r="A85" t="s">
        <v>217</v>
      </c>
      <c r="B85" s="2" t="s">
        <v>218</v>
      </c>
      <c r="C85" s="2">
        <v>11</v>
      </c>
      <c r="D85" s="2">
        <v>2</v>
      </c>
      <c r="E85" s="2">
        <v>0</v>
      </c>
      <c r="F85" s="2">
        <v>4</v>
      </c>
      <c r="G85" s="2">
        <v>4</v>
      </c>
      <c r="H85" s="2">
        <v>21</v>
      </c>
      <c r="I85" s="2">
        <f>+C85-O85-U85</f>
        <v>11</v>
      </c>
      <c r="J85" s="2">
        <f>+D85-P85-V85</f>
        <v>2</v>
      </c>
      <c r="K85" s="2">
        <f>+E85-Q85-W85</f>
        <v>0</v>
      </c>
      <c r="L85" s="2">
        <f>+F85-R85-X85</f>
        <v>4</v>
      </c>
      <c r="M85" s="2">
        <f>+G85-S85-Y85</f>
        <v>3</v>
      </c>
      <c r="N85" s="2">
        <f>+H85-T85-Z85</f>
        <v>20</v>
      </c>
      <c r="O85" s="2">
        <v>0</v>
      </c>
      <c r="P85" s="2">
        <v>0</v>
      </c>
      <c r="Q85" s="2">
        <v>0</v>
      </c>
      <c r="R85" s="2">
        <v>0</v>
      </c>
      <c r="S85" s="2">
        <v>1</v>
      </c>
      <c r="T85" s="2">
        <v>1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</row>
    <row r="86" spans="1:26">
      <c r="A86" t="s">
        <v>223</v>
      </c>
      <c r="B86" s="2" t="s">
        <v>224</v>
      </c>
      <c r="C86" s="2">
        <v>15</v>
      </c>
      <c r="D86" s="2">
        <v>0</v>
      </c>
      <c r="E86" s="2">
        <v>0</v>
      </c>
      <c r="F86" s="2">
        <v>3</v>
      </c>
      <c r="G86" s="2">
        <v>1</v>
      </c>
      <c r="H86" s="2">
        <v>19</v>
      </c>
      <c r="I86" s="2">
        <f>+C86-O86-U86</f>
        <v>15</v>
      </c>
      <c r="J86" s="2">
        <f>+D86-P86-V86</f>
        <v>0</v>
      </c>
      <c r="K86" s="2">
        <f>+E86-Q86-W86</f>
        <v>0</v>
      </c>
      <c r="L86" s="2">
        <f>+F86-R86-X86</f>
        <v>3</v>
      </c>
      <c r="M86" s="2">
        <f>+G86-S86-Y86</f>
        <v>0</v>
      </c>
      <c r="N86" s="2">
        <f>+H86-T86-Z86</f>
        <v>18</v>
      </c>
      <c r="O86" s="2">
        <v>0</v>
      </c>
      <c r="P86" s="2">
        <v>0</v>
      </c>
      <c r="Q86" s="2">
        <v>0</v>
      </c>
      <c r="R86" s="2">
        <v>0</v>
      </c>
      <c r="S86" s="2">
        <v>1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</row>
    <row r="87" spans="1:26">
      <c r="A87" t="s">
        <v>207</v>
      </c>
      <c r="B87" s="2" t="s">
        <v>208</v>
      </c>
      <c r="C87" s="2">
        <v>10</v>
      </c>
      <c r="D87" s="2">
        <v>0</v>
      </c>
      <c r="E87" s="2">
        <v>0</v>
      </c>
      <c r="F87" s="2">
        <v>22</v>
      </c>
      <c r="G87" s="2">
        <v>11</v>
      </c>
      <c r="H87" s="2">
        <v>43</v>
      </c>
      <c r="I87" s="2">
        <f>+C87-O87-U87</f>
        <v>10</v>
      </c>
      <c r="J87" s="2">
        <f>+D87-P87-V87</f>
        <v>0</v>
      </c>
      <c r="K87" s="2">
        <f>+E87-Q87-W87</f>
        <v>0</v>
      </c>
      <c r="L87" s="2">
        <f>+F87-R87-X87</f>
        <v>22</v>
      </c>
      <c r="M87" s="2">
        <f>+G87-S87-Y87</f>
        <v>11</v>
      </c>
      <c r="N87" s="2">
        <f>+H87-T87-Z87</f>
        <v>43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</row>
    <row r="88" spans="1:26">
      <c r="A88" t="s">
        <v>213</v>
      </c>
      <c r="B88" s="2" t="s">
        <v>214</v>
      </c>
      <c r="C88" s="2">
        <v>19</v>
      </c>
      <c r="D88" s="2">
        <v>0</v>
      </c>
      <c r="E88" s="2">
        <v>0</v>
      </c>
      <c r="F88" s="2">
        <v>11</v>
      </c>
      <c r="G88" s="2">
        <v>2</v>
      </c>
      <c r="H88" s="2">
        <v>32</v>
      </c>
      <c r="I88" s="2">
        <f>+C88-O88-U88</f>
        <v>19</v>
      </c>
      <c r="J88" s="2">
        <f>+D88-P88-V88</f>
        <v>0</v>
      </c>
      <c r="K88" s="2">
        <f>+E88-Q88-W88</f>
        <v>0</v>
      </c>
      <c r="L88" s="2">
        <f>+F88-R88-X88</f>
        <v>11</v>
      </c>
      <c r="M88" s="2">
        <f>+G88-S88-Y88</f>
        <v>2</v>
      </c>
      <c r="N88" s="2">
        <f>+H88-T88-Z88</f>
        <v>32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</row>
    <row r="89" spans="1:26">
      <c r="A89" t="s">
        <v>221</v>
      </c>
      <c r="B89" s="2" t="s">
        <v>222</v>
      </c>
      <c r="C89" s="2">
        <v>8</v>
      </c>
      <c r="D89" s="2">
        <v>0</v>
      </c>
      <c r="E89" s="2">
        <v>11</v>
      </c>
      <c r="F89" s="2">
        <v>0</v>
      </c>
      <c r="G89" s="2">
        <v>1</v>
      </c>
      <c r="H89" s="2">
        <v>20</v>
      </c>
      <c r="I89" s="2">
        <f>+C89-O89-U89</f>
        <v>8</v>
      </c>
      <c r="J89" s="2">
        <f>+D89-P89-V89</f>
        <v>0</v>
      </c>
      <c r="K89" s="2">
        <f>+E89-Q89-W89</f>
        <v>11</v>
      </c>
      <c r="L89" s="2">
        <f>+F89-R89-X89</f>
        <v>0</v>
      </c>
      <c r="M89" s="2">
        <f>+G89-S89-Y89</f>
        <v>1</v>
      </c>
      <c r="N89" s="2">
        <f>+H89-T89-Z89</f>
        <v>20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</row>
    <row r="90" spans="1:26">
      <c r="A90" t="s">
        <v>225</v>
      </c>
      <c r="B90" s="2" t="s">
        <v>226</v>
      </c>
      <c r="C90" s="2">
        <v>13</v>
      </c>
      <c r="D90" s="2">
        <v>0</v>
      </c>
      <c r="E90" s="2">
        <v>2</v>
      </c>
      <c r="F90" s="2">
        <v>1</v>
      </c>
      <c r="G90" s="2">
        <v>3</v>
      </c>
      <c r="H90" s="2">
        <v>19</v>
      </c>
      <c r="I90" s="2">
        <f>+C90-O90-U90</f>
        <v>13</v>
      </c>
      <c r="J90" s="2">
        <f>+D90-P90-V90</f>
        <v>0</v>
      </c>
      <c r="K90" s="2">
        <f>+E90-Q90-W90</f>
        <v>2</v>
      </c>
      <c r="L90" s="2">
        <f>+F90-R90-X90</f>
        <v>1</v>
      </c>
      <c r="M90" s="2">
        <f>+G90-S90-Y90</f>
        <v>3</v>
      </c>
      <c r="N90" s="2">
        <f>+H90-T90-Z90</f>
        <v>19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</row>
    <row r="91" spans="1:26">
      <c r="A91" t="s">
        <v>235</v>
      </c>
      <c r="B91" s="2" t="s">
        <v>236</v>
      </c>
      <c r="C91" s="2">
        <v>10</v>
      </c>
      <c r="D91" s="2">
        <v>0</v>
      </c>
      <c r="E91" s="2">
        <v>0</v>
      </c>
      <c r="F91" s="2">
        <v>3</v>
      </c>
      <c r="G91" s="2">
        <v>2</v>
      </c>
      <c r="H91" s="2">
        <v>15</v>
      </c>
      <c r="I91" s="2">
        <f>+C91-O91-U91</f>
        <v>10</v>
      </c>
      <c r="J91" s="2">
        <f>+D91-P91-V91</f>
        <v>0</v>
      </c>
      <c r="K91" s="2">
        <f>+E91-Q91-W91</f>
        <v>0</v>
      </c>
      <c r="L91" s="2">
        <f>+F91-R91-X91</f>
        <v>3</v>
      </c>
      <c r="M91" s="2">
        <f>+G91-S91-Y91</f>
        <v>2</v>
      </c>
      <c r="N91" s="2">
        <f>+H91-T91-Z91</f>
        <v>15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</row>
    <row r="92" spans="1:26">
      <c r="A92" t="s">
        <v>239</v>
      </c>
      <c r="B92" s="2" t="s">
        <v>240</v>
      </c>
      <c r="C92" s="2">
        <v>7</v>
      </c>
      <c r="D92" s="2">
        <v>0</v>
      </c>
      <c r="E92" s="2">
        <v>0</v>
      </c>
      <c r="F92" s="2">
        <v>6</v>
      </c>
      <c r="G92" s="2">
        <v>0</v>
      </c>
      <c r="H92" s="2">
        <v>13</v>
      </c>
      <c r="I92" s="2">
        <f>+C92-O92-U92</f>
        <v>7</v>
      </c>
      <c r="J92" s="2">
        <f>+D92-P92-V92</f>
        <v>0</v>
      </c>
      <c r="K92" s="2">
        <f>+E92-Q92-W92</f>
        <v>0</v>
      </c>
      <c r="L92" s="2">
        <f>+F92-R92-X92</f>
        <v>6</v>
      </c>
      <c r="M92" s="2">
        <f>+G92-S92-Y92</f>
        <v>0</v>
      </c>
      <c r="N92" s="2">
        <f>+H92-T92-Z92</f>
        <v>13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</row>
    <row r="93" spans="1:26">
      <c r="A93" t="s">
        <v>241</v>
      </c>
      <c r="B93" s="2" t="s">
        <v>242</v>
      </c>
      <c r="C93" s="2">
        <v>11</v>
      </c>
      <c r="D93" s="2">
        <v>0</v>
      </c>
      <c r="E93" s="2">
        <v>0</v>
      </c>
      <c r="F93" s="2">
        <v>1</v>
      </c>
      <c r="G93" s="2">
        <v>0</v>
      </c>
      <c r="H93" s="2">
        <v>12</v>
      </c>
      <c r="I93" s="2">
        <f>+C93-O93-U93</f>
        <v>11</v>
      </c>
      <c r="J93" s="2">
        <f>+D93-P93-V93</f>
        <v>0</v>
      </c>
      <c r="K93" s="2">
        <f>+E93-Q93-W93</f>
        <v>0</v>
      </c>
      <c r="L93" s="2">
        <f>+F93-R93-X93</f>
        <v>1</v>
      </c>
      <c r="M93" s="2">
        <f>+G93-S93-Y93</f>
        <v>0</v>
      </c>
      <c r="N93" s="2">
        <f>+H93-T93-Z93</f>
        <v>12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</row>
    <row r="94" spans="1:26">
      <c r="A94" t="s">
        <v>243</v>
      </c>
      <c r="B94" s="2" t="s">
        <v>244</v>
      </c>
      <c r="C94" s="2">
        <v>7</v>
      </c>
      <c r="D94" s="2">
        <v>0</v>
      </c>
      <c r="E94" s="2">
        <v>0</v>
      </c>
      <c r="F94" s="2">
        <v>4</v>
      </c>
      <c r="G94" s="2">
        <v>0</v>
      </c>
      <c r="H94" s="2">
        <v>11</v>
      </c>
      <c r="I94" s="2">
        <f>+C94-O94-U94</f>
        <v>7</v>
      </c>
      <c r="J94" s="2">
        <f>+D94-P94-V94</f>
        <v>0</v>
      </c>
      <c r="K94" s="2">
        <f>+E94-Q94-W94</f>
        <v>0</v>
      </c>
      <c r="L94" s="2">
        <f>+F94-R94-X94</f>
        <v>4</v>
      </c>
      <c r="M94" s="2">
        <f>+G94-S94-Y94</f>
        <v>0</v>
      </c>
      <c r="N94" s="2">
        <f>+H94-T94-Z94</f>
        <v>11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</row>
    <row r="95" spans="1:26">
      <c r="A95" t="s">
        <v>245</v>
      </c>
      <c r="B95" s="2" t="s">
        <v>246</v>
      </c>
      <c r="C95" s="2">
        <v>10</v>
      </c>
      <c r="D95" s="2">
        <v>0</v>
      </c>
      <c r="E95" s="2">
        <v>0</v>
      </c>
      <c r="F95" s="2">
        <v>0</v>
      </c>
      <c r="G95" s="2">
        <v>0</v>
      </c>
      <c r="H95" s="2">
        <v>10</v>
      </c>
      <c r="I95" s="2">
        <f>+C95-O95-U95</f>
        <v>10</v>
      </c>
      <c r="J95" s="2">
        <f>+D95-P95-V95</f>
        <v>0</v>
      </c>
      <c r="K95" s="2">
        <f>+E95-Q95-W95</f>
        <v>0</v>
      </c>
      <c r="L95" s="2">
        <f>+F95-R95-X95</f>
        <v>0</v>
      </c>
      <c r="M95" s="2">
        <f>+G95-S95-Y95</f>
        <v>0</v>
      </c>
      <c r="N95" s="2">
        <f>+H95-T95-Z95</f>
        <v>10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</row>
    <row r="96" spans="1:26">
      <c r="A96" t="s">
        <v>247</v>
      </c>
      <c r="B96" s="2" t="s">
        <v>248</v>
      </c>
      <c r="C96" s="2">
        <v>0</v>
      </c>
      <c r="D96" s="2">
        <v>0</v>
      </c>
      <c r="E96" s="2">
        <v>0</v>
      </c>
      <c r="F96" s="2">
        <v>0</v>
      </c>
      <c r="G96" s="2">
        <v>8</v>
      </c>
      <c r="H96" s="2">
        <v>8</v>
      </c>
      <c r="I96" s="2">
        <f>+C96-O96-U96</f>
        <v>0</v>
      </c>
      <c r="J96" s="2">
        <f>+D96-P96-V96</f>
        <v>0</v>
      </c>
      <c r="K96" s="2">
        <f>+E96-Q96-W96</f>
        <v>0</v>
      </c>
      <c r="L96" s="2">
        <f>+F96-R96-X96</f>
        <v>0</v>
      </c>
      <c r="M96" s="2">
        <f>+G96-S96-Y96</f>
        <v>8</v>
      </c>
      <c r="N96" s="2">
        <f>+H96-T96-Z96</f>
        <v>8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</row>
    <row r="97" spans="1:26">
      <c r="A97" t="s">
        <v>249</v>
      </c>
      <c r="B97" s="2" t="s">
        <v>250</v>
      </c>
      <c r="C97" s="2">
        <v>6</v>
      </c>
      <c r="D97" s="2">
        <v>1</v>
      </c>
      <c r="E97" s="2">
        <v>0</v>
      </c>
      <c r="F97" s="2">
        <v>0</v>
      </c>
      <c r="G97" s="2">
        <v>1</v>
      </c>
      <c r="H97" s="2">
        <v>8</v>
      </c>
      <c r="I97" s="2">
        <f>+C97-O97-U97</f>
        <v>6</v>
      </c>
      <c r="J97" s="2">
        <f>+D97-P97-V97</f>
        <v>1</v>
      </c>
      <c r="K97" s="2">
        <f>+E97-Q97-W97</f>
        <v>0</v>
      </c>
      <c r="L97" s="2">
        <f>+F97-R97-X97</f>
        <v>0</v>
      </c>
      <c r="M97" s="2">
        <f>+G97-S97-Y97</f>
        <v>1</v>
      </c>
      <c r="N97" s="2">
        <f>+H97-T97-Z97</f>
        <v>8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</row>
    <row r="98" spans="1:26">
      <c r="A98" t="s">
        <v>251</v>
      </c>
      <c r="B98" s="2" t="s">
        <v>252</v>
      </c>
      <c r="C98" s="2">
        <v>7</v>
      </c>
      <c r="D98" s="2">
        <v>0</v>
      </c>
      <c r="E98" s="2">
        <v>0</v>
      </c>
      <c r="F98" s="2">
        <v>0</v>
      </c>
      <c r="G98" s="2">
        <v>0</v>
      </c>
      <c r="H98" s="2">
        <v>7</v>
      </c>
      <c r="I98" s="2">
        <f>+C98-O98-U98</f>
        <v>7</v>
      </c>
      <c r="J98" s="2">
        <f>+D98-P98-V98</f>
        <v>0</v>
      </c>
      <c r="K98" s="2">
        <f>+E98-Q98-W98</f>
        <v>0</v>
      </c>
      <c r="L98" s="2">
        <f>+F98-R98-X98</f>
        <v>0</v>
      </c>
      <c r="M98" s="2">
        <f>+G98-S98-Y98</f>
        <v>0</v>
      </c>
      <c r="N98" s="2">
        <f>+H98-T98-Z98</f>
        <v>7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</row>
    <row r="99" spans="1:26">
      <c r="A99" t="s">
        <v>257</v>
      </c>
      <c r="B99" s="2" t="s">
        <v>258</v>
      </c>
      <c r="C99" s="2">
        <v>1</v>
      </c>
      <c r="D99" s="2">
        <v>4</v>
      </c>
      <c r="E99" s="2">
        <v>0</v>
      </c>
      <c r="F99" s="2">
        <v>1</v>
      </c>
      <c r="G99" s="2">
        <v>0</v>
      </c>
      <c r="H99" s="2">
        <v>6</v>
      </c>
      <c r="I99" s="2">
        <f>+C99-O99-U99</f>
        <v>1</v>
      </c>
      <c r="J99" s="2">
        <f>+D99-P99-V99</f>
        <v>4</v>
      </c>
      <c r="K99" s="2">
        <f>+E99-Q99-W99</f>
        <v>0</v>
      </c>
      <c r="L99" s="2">
        <f>+F99-R99-X99</f>
        <v>1</v>
      </c>
      <c r="M99" s="2">
        <f>+G99-S99-Y99</f>
        <v>0</v>
      </c>
      <c r="N99" s="2">
        <f>+H99-T99-Z99</f>
        <v>6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</row>
    <row r="100" spans="1:26">
      <c r="A100" t="s">
        <v>259</v>
      </c>
      <c r="B100" s="2" t="s">
        <v>260</v>
      </c>
      <c r="C100" s="2">
        <v>0</v>
      </c>
      <c r="D100" s="2">
        <v>0</v>
      </c>
      <c r="E100" s="2">
        <v>0</v>
      </c>
      <c r="F100" s="2">
        <v>5</v>
      </c>
      <c r="G100" s="2">
        <v>0</v>
      </c>
      <c r="H100" s="2">
        <v>5</v>
      </c>
      <c r="I100" s="2">
        <f>+C100-O100-U100</f>
        <v>0</v>
      </c>
      <c r="J100" s="2">
        <f>+D100-P100-V100</f>
        <v>0</v>
      </c>
      <c r="K100" s="2">
        <f>+E100-Q100-W100</f>
        <v>0</v>
      </c>
      <c r="L100" s="2">
        <f>+F100-R100-X100</f>
        <v>5</v>
      </c>
      <c r="M100" s="2">
        <f>+G100-S100-Y100</f>
        <v>0</v>
      </c>
      <c r="N100" s="2">
        <f>+H100-T100-Z100</f>
        <v>5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</row>
    <row r="101" spans="1:26">
      <c r="A101" t="s">
        <v>261</v>
      </c>
      <c r="B101" s="2" t="s">
        <v>262</v>
      </c>
      <c r="C101" s="2">
        <v>4</v>
      </c>
      <c r="D101" s="2">
        <v>0</v>
      </c>
      <c r="E101" s="2">
        <v>0</v>
      </c>
      <c r="F101" s="2">
        <v>0</v>
      </c>
      <c r="G101" s="2">
        <v>0</v>
      </c>
      <c r="H101" s="2">
        <v>4</v>
      </c>
      <c r="I101" s="2">
        <f>+C101-O101-U101</f>
        <v>4</v>
      </c>
      <c r="J101" s="2">
        <f>+D101-P101-V101</f>
        <v>0</v>
      </c>
      <c r="K101" s="2">
        <f>+E101-Q101-W101</f>
        <v>0</v>
      </c>
      <c r="L101" s="2">
        <f>+F101-R101-X101</f>
        <v>0</v>
      </c>
      <c r="M101" s="2">
        <f>+G101-S101-Y101</f>
        <v>0</v>
      </c>
      <c r="N101" s="2">
        <f>+H101-T101-Z101</f>
        <v>4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</row>
    <row r="102" spans="1:26">
      <c r="A102" t="s">
        <v>263</v>
      </c>
      <c r="B102" s="2" t="s">
        <v>264</v>
      </c>
      <c r="C102" s="2">
        <v>0</v>
      </c>
      <c r="D102" s="2">
        <v>0</v>
      </c>
      <c r="E102" s="2">
        <v>0</v>
      </c>
      <c r="F102" s="2">
        <v>4</v>
      </c>
      <c r="G102" s="2">
        <v>0</v>
      </c>
      <c r="H102" s="2">
        <v>4</v>
      </c>
      <c r="I102" s="2">
        <f>+C102-O102-U102</f>
        <v>0</v>
      </c>
      <c r="J102" s="2">
        <f>+D102-P102-V102</f>
        <v>0</v>
      </c>
      <c r="K102" s="2">
        <f>+E102-Q102-W102</f>
        <v>0</v>
      </c>
      <c r="L102" s="2">
        <f>+F102-R102-X102</f>
        <v>4</v>
      </c>
      <c r="M102" s="2">
        <f>+G102-S102-Y102</f>
        <v>0</v>
      </c>
      <c r="N102" s="2">
        <f>+H102-T102-Z102</f>
        <v>4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</row>
    <row r="103" spans="1:26">
      <c r="A103" t="s">
        <v>267</v>
      </c>
      <c r="B103" s="2" t="s">
        <v>268</v>
      </c>
      <c r="C103" s="2">
        <v>4</v>
      </c>
      <c r="D103" s="2">
        <v>0</v>
      </c>
      <c r="E103" s="2">
        <v>0</v>
      </c>
      <c r="F103" s="2">
        <v>0</v>
      </c>
      <c r="G103" s="2">
        <v>0</v>
      </c>
      <c r="H103" s="2">
        <v>4</v>
      </c>
      <c r="I103" s="2">
        <f>+C103-O103-U103</f>
        <v>4</v>
      </c>
      <c r="J103" s="2">
        <f>+D103-P103-V103</f>
        <v>0</v>
      </c>
      <c r="K103" s="2">
        <f>+E103-Q103-W103</f>
        <v>0</v>
      </c>
      <c r="L103" s="2">
        <f>+F103-R103-X103</f>
        <v>0</v>
      </c>
      <c r="M103" s="2">
        <f>+G103-S103-Y103</f>
        <v>0</v>
      </c>
      <c r="N103" s="2">
        <f>+H103-T103-Z103</f>
        <v>4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</row>
    <row r="104" spans="1:26">
      <c r="A104" t="s">
        <v>269</v>
      </c>
      <c r="B104" s="2" t="s">
        <v>270</v>
      </c>
      <c r="C104" s="2">
        <v>4</v>
      </c>
      <c r="D104" s="2">
        <v>0</v>
      </c>
      <c r="E104" s="2">
        <v>0</v>
      </c>
      <c r="F104" s="2">
        <v>0</v>
      </c>
      <c r="G104" s="2">
        <v>0</v>
      </c>
      <c r="H104" s="2">
        <v>4</v>
      </c>
      <c r="I104" s="2">
        <f>+C104-O104-U104</f>
        <v>4</v>
      </c>
      <c r="J104" s="2">
        <f>+D104-P104-V104</f>
        <v>0</v>
      </c>
      <c r="K104" s="2">
        <f>+E104-Q104-W104</f>
        <v>0</v>
      </c>
      <c r="L104" s="2">
        <f>+F104-R104-X104</f>
        <v>0</v>
      </c>
      <c r="M104" s="2">
        <f>+G104-S104-Y104</f>
        <v>0</v>
      </c>
      <c r="N104" s="2">
        <f>+H104-T104-Z104</f>
        <v>4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</row>
    <row r="105" spans="1:26">
      <c r="A105" t="s">
        <v>271</v>
      </c>
      <c r="B105" s="2" t="s">
        <v>272</v>
      </c>
      <c r="C105" s="2">
        <v>0</v>
      </c>
      <c r="D105" s="2">
        <v>0</v>
      </c>
      <c r="E105" s="2">
        <v>0</v>
      </c>
      <c r="F105" s="2">
        <v>2</v>
      </c>
      <c r="G105" s="2">
        <v>1</v>
      </c>
      <c r="H105" s="2">
        <v>3</v>
      </c>
      <c r="I105" s="2">
        <f>+C105-O105-U105</f>
        <v>0</v>
      </c>
      <c r="J105" s="2">
        <f>+D105-P105-V105</f>
        <v>0</v>
      </c>
      <c r="K105" s="2">
        <f>+E105-Q105-W105</f>
        <v>0</v>
      </c>
      <c r="L105" s="2">
        <f>+F105-R105-X105</f>
        <v>2</v>
      </c>
      <c r="M105" s="2">
        <f>+G105-S105-Y105</f>
        <v>1</v>
      </c>
      <c r="N105" s="2">
        <f>+H105-T105-Z105</f>
        <v>3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</row>
    <row r="106" spans="1:26">
      <c r="A106" t="s">
        <v>273</v>
      </c>
      <c r="B106" s="2" t="s">
        <v>274</v>
      </c>
      <c r="C106" s="2">
        <v>0</v>
      </c>
      <c r="D106" s="2">
        <v>3</v>
      </c>
      <c r="E106" s="2">
        <v>0</v>
      </c>
      <c r="F106" s="2">
        <v>0</v>
      </c>
      <c r="G106" s="2">
        <v>0</v>
      </c>
      <c r="H106" s="2">
        <v>3</v>
      </c>
      <c r="I106" s="2">
        <f>+C106-O106-U106</f>
        <v>0</v>
      </c>
      <c r="J106" s="2">
        <f>+D106-P106-V106</f>
        <v>3</v>
      </c>
      <c r="K106" s="2">
        <f>+E106-Q106-W106</f>
        <v>0</v>
      </c>
      <c r="L106" s="2">
        <f>+F106-R106-X106</f>
        <v>0</v>
      </c>
      <c r="M106" s="2">
        <f>+G106-S106-Y106</f>
        <v>0</v>
      </c>
      <c r="N106" s="2">
        <f>+H106-T106-Z106</f>
        <v>3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</row>
    <row r="107" spans="1:26">
      <c r="A107" t="s">
        <v>275</v>
      </c>
      <c r="B107" s="2" t="s">
        <v>276</v>
      </c>
      <c r="C107" s="2">
        <v>1</v>
      </c>
      <c r="D107" s="2">
        <v>0</v>
      </c>
      <c r="E107" s="2">
        <v>0</v>
      </c>
      <c r="F107" s="2">
        <v>1</v>
      </c>
      <c r="G107" s="2">
        <v>1</v>
      </c>
      <c r="H107" s="2">
        <v>3</v>
      </c>
      <c r="I107" s="2">
        <f>+C107-O107-U107</f>
        <v>1</v>
      </c>
      <c r="J107" s="2">
        <f>+D107-P107-V107</f>
        <v>0</v>
      </c>
      <c r="K107" s="2">
        <f>+E107-Q107-W107</f>
        <v>0</v>
      </c>
      <c r="L107" s="2">
        <f>+F107-R107-X107</f>
        <v>1</v>
      </c>
      <c r="M107" s="2">
        <f>+G107-S107-Y107</f>
        <v>1</v>
      </c>
      <c r="N107" s="2">
        <f>+H107-T107-Z107</f>
        <v>3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</row>
    <row r="108" spans="1:26">
      <c r="A108" t="s">
        <v>277</v>
      </c>
      <c r="B108" s="2" t="s">
        <v>278</v>
      </c>
      <c r="C108" s="2">
        <v>2</v>
      </c>
      <c r="D108" s="2">
        <v>0</v>
      </c>
      <c r="E108" s="2">
        <v>0</v>
      </c>
      <c r="F108" s="2">
        <v>0</v>
      </c>
      <c r="G108" s="2">
        <v>1</v>
      </c>
      <c r="H108" s="2">
        <v>3</v>
      </c>
      <c r="I108" s="2">
        <f>+C108-O108-U108</f>
        <v>2</v>
      </c>
      <c r="J108" s="2">
        <f>+D108-P108-V108</f>
        <v>0</v>
      </c>
      <c r="K108" s="2">
        <f>+E108-Q108-W108</f>
        <v>0</v>
      </c>
      <c r="L108" s="2">
        <f>+F108-R108-X108</f>
        <v>0</v>
      </c>
      <c r="M108" s="2">
        <f>+G108-S108-Y108</f>
        <v>1</v>
      </c>
      <c r="N108" s="2">
        <f>+H108-T108-Z108</f>
        <v>3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</row>
    <row r="109" spans="1:26">
      <c r="A109" t="s">
        <v>279</v>
      </c>
      <c r="B109" s="2" t="s">
        <v>280</v>
      </c>
      <c r="C109" s="2">
        <v>3</v>
      </c>
      <c r="D109" s="2">
        <v>0</v>
      </c>
      <c r="E109" s="2">
        <v>0</v>
      </c>
      <c r="F109" s="2">
        <v>0</v>
      </c>
      <c r="G109" s="2">
        <v>0</v>
      </c>
      <c r="H109" s="2">
        <v>3</v>
      </c>
      <c r="I109" s="2">
        <f>+C109-O109-U109</f>
        <v>3</v>
      </c>
      <c r="J109" s="2">
        <f>+D109-P109-V109</f>
        <v>0</v>
      </c>
      <c r="K109" s="2">
        <f>+E109-Q109-W109</f>
        <v>0</v>
      </c>
      <c r="L109" s="2">
        <f>+F109-R109-X109</f>
        <v>0</v>
      </c>
      <c r="M109" s="2">
        <f>+G109-S109-Y109</f>
        <v>0</v>
      </c>
      <c r="N109" s="2">
        <f>+H109-T109-Z109</f>
        <v>3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</row>
    <row r="110" spans="1:26">
      <c r="A110" t="s">
        <v>281</v>
      </c>
      <c r="B110" s="2" t="s">
        <v>282</v>
      </c>
      <c r="C110" s="2">
        <v>0</v>
      </c>
      <c r="D110" s="2">
        <v>0</v>
      </c>
      <c r="E110" s="2">
        <v>0</v>
      </c>
      <c r="F110" s="2">
        <v>1</v>
      </c>
      <c r="G110" s="2">
        <v>1</v>
      </c>
      <c r="H110" s="2">
        <v>2</v>
      </c>
      <c r="I110" s="2">
        <f>+C110-O110-U110</f>
        <v>0</v>
      </c>
      <c r="J110" s="2">
        <f>+D110-P110-V110</f>
        <v>0</v>
      </c>
      <c r="K110" s="2">
        <f>+E110-Q110-W110</f>
        <v>0</v>
      </c>
      <c r="L110" s="2">
        <f>+F110-R110-X110</f>
        <v>1</v>
      </c>
      <c r="M110" s="2">
        <f>+G110-S110-Y110</f>
        <v>1</v>
      </c>
      <c r="N110" s="2">
        <f>+H110-T110-Z110</f>
        <v>2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</row>
    <row r="111" spans="1:26">
      <c r="A111" t="s">
        <v>283</v>
      </c>
      <c r="B111" s="2" t="s">
        <v>284</v>
      </c>
      <c r="C111" s="2">
        <v>0</v>
      </c>
      <c r="D111" s="2">
        <v>0</v>
      </c>
      <c r="E111" s="2">
        <v>0</v>
      </c>
      <c r="F111" s="2">
        <v>2</v>
      </c>
      <c r="G111" s="2">
        <v>0</v>
      </c>
      <c r="H111" s="2">
        <v>2</v>
      </c>
      <c r="I111" s="2">
        <f>+C111-O111-U111</f>
        <v>0</v>
      </c>
      <c r="J111" s="2">
        <f>+D111-P111-V111</f>
        <v>0</v>
      </c>
      <c r="K111" s="2">
        <f>+E111-Q111-W111</f>
        <v>0</v>
      </c>
      <c r="L111" s="2">
        <f>+F111-R111-X111</f>
        <v>2</v>
      </c>
      <c r="M111" s="2">
        <f>+G111-S111-Y111</f>
        <v>0</v>
      </c>
      <c r="N111" s="2">
        <f>+H111-T111-Z111</f>
        <v>2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</row>
    <row r="112" spans="1:26">
      <c r="A112" t="s">
        <v>285</v>
      </c>
      <c r="B112" s="2" t="s">
        <v>286</v>
      </c>
      <c r="C112" s="2">
        <v>0</v>
      </c>
      <c r="D112" s="2">
        <v>0</v>
      </c>
      <c r="E112" s="2">
        <v>0</v>
      </c>
      <c r="F112" s="2">
        <v>2</v>
      </c>
      <c r="G112" s="2">
        <v>0</v>
      </c>
      <c r="H112" s="2">
        <v>2</v>
      </c>
      <c r="I112" s="2">
        <f>+C112-O112-U112</f>
        <v>0</v>
      </c>
      <c r="J112" s="2">
        <f>+D112-P112-V112</f>
        <v>0</v>
      </c>
      <c r="K112" s="2">
        <f>+E112-Q112-W112</f>
        <v>0</v>
      </c>
      <c r="L112" s="2">
        <f>+F112-R112-X112</f>
        <v>2</v>
      </c>
      <c r="M112" s="2">
        <f>+G112-S112-Y112</f>
        <v>0</v>
      </c>
      <c r="N112" s="2">
        <f>+H112-T112-Z112</f>
        <v>2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</row>
    <row r="113" spans="1:26">
      <c r="A113" t="s">
        <v>287</v>
      </c>
      <c r="B113" s="2" t="s">
        <v>288</v>
      </c>
      <c r="C113" s="2">
        <v>2</v>
      </c>
      <c r="D113" s="2">
        <v>0</v>
      </c>
      <c r="E113" s="2">
        <v>0</v>
      </c>
      <c r="F113" s="2">
        <v>0</v>
      </c>
      <c r="G113" s="2">
        <v>0</v>
      </c>
      <c r="H113" s="2">
        <v>2</v>
      </c>
      <c r="I113" s="2">
        <f>+C113-O113-U113</f>
        <v>2</v>
      </c>
      <c r="J113" s="2">
        <f>+D113-P113-V113</f>
        <v>0</v>
      </c>
      <c r="K113" s="2">
        <f>+E113-Q113-W113</f>
        <v>0</v>
      </c>
      <c r="L113" s="2">
        <f>+F113-R113-X113</f>
        <v>0</v>
      </c>
      <c r="M113" s="2">
        <f>+G113-S113-Y113</f>
        <v>0</v>
      </c>
      <c r="N113" s="2">
        <f>+H113-T113-Z113</f>
        <v>2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</row>
    <row r="114" spans="1:26">
      <c r="A114" t="s">
        <v>289</v>
      </c>
      <c r="B114" s="2" t="s">
        <v>290</v>
      </c>
      <c r="C114" s="2">
        <v>2</v>
      </c>
      <c r="D114" s="2">
        <v>0</v>
      </c>
      <c r="E114" s="2">
        <v>0</v>
      </c>
      <c r="F114" s="2">
        <v>0</v>
      </c>
      <c r="G114" s="2">
        <v>0</v>
      </c>
      <c r="H114" s="2">
        <v>2</v>
      </c>
      <c r="I114" s="2">
        <f>+C114-O114-U114</f>
        <v>2</v>
      </c>
      <c r="J114" s="2">
        <f>+D114-P114-V114</f>
        <v>0</v>
      </c>
      <c r="K114" s="2">
        <f>+E114-Q114-W114</f>
        <v>0</v>
      </c>
      <c r="L114" s="2">
        <f>+F114-R114-X114</f>
        <v>0</v>
      </c>
      <c r="M114" s="2">
        <f>+G114-S114-Y114</f>
        <v>0</v>
      </c>
      <c r="N114" s="2">
        <f>+H114-T114-Z114</f>
        <v>2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</row>
    <row r="115" spans="1:26">
      <c r="A115" t="s">
        <v>291</v>
      </c>
      <c r="B115" s="2" t="s">
        <v>292</v>
      </c>
      <c r="C115" s="2">
        <v>0</v>
      </c>
      <c r="D115" s="2">
        <v>0</v>
      </c>
      <c r="E115" s="2">
        <v>0</v>
      </c>
      <c r="F115" s="2">
        <v>1</v>
      </c>
      <c r="G115" s="2">
        <v>0</v>
      </c>
      <c r="H115" s="2">
        <v>1</v>
      </c>
      <c r="I115" s="2">
        <f>+C115-O115-U115</f>
        <v>0</v>
      </c>
      <c r="J115" s="2">
        <f>+D115-P115-V115</f>
        <v>0</v>
      </c>
      <c r="K115" s="2">
        <f>+E115-Q115-W115</f>
        <v>0</v>
      </c>
      <c r="L115" s="2">
        <f>+F115-R115-X115</f>
        <v>1</v>
      </c>
      <c r="M115" s="2">
        <f>+G115-S115-Y115</f>
        <v>0</v>
      </c>
      <c r="N115" s="2">
        <f>+H115-T115-Z115</f>
        <v>1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</row>
    <row r="116" spans="1:26">
      <c r="A116" t="s">
        <v>293</v>
      </c>
      <c r="B116" s="2" t="s">
        <v>294</v>
      </c>
      <c r="C116" s="2">
        <v>0</v>
      </c>
      <c r="D116" s="2">
        <v>0</v>
      </c>
      <c r="E116" s="2">
        <v>0</v>
      </c>
      <c r="F116" s="2">
        <v>1</v>
      </c>
      <c r="G116" s="2">
        <v>0</v>
      </c>
      <c r="H116" s="2">
        <v>1</v>
      </c>
      <c r="I116" s="2">
        <f>+C116-O116-U116</f>
        <v>0</v>
      </c>
      <c r="J116" s="2">
        <f>+D116-P116-V116</f>
        <v>0</v>
      </c>
      <c r="K116" s="2">
        <f>+E116-Q116-W116</f>
        <v>0</v>
      </c>
      <c r="L116" s="2">
        <f>+F116-R116-X116</f>
        <v>1</v>
      </c>
      <c r="M116" s="2">
        <f>+G116-S116-Y116</f>
        <v>0</v>
      </c>
      <c r="N116" s="2">
        <f>+H116-T116-Z116</f>
        <v>1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</row>
    <row r="117" spans="1:26">
      <c r="A117" t="s">
        <v>295</v>
      </c>
      <c r="B117" s="2" t="s">
        <v>296</v>
      </c>
      <c r="C117" s="2">
        <v>0</v>
      </c>
      <c r="D117" s="2">
        <v>0</v>
      </c>
      <c r="E117" s="2">
        <v>0</v>
      </c>
      <c r="F117" s="2">
        <v>0</v>
      </c>
      <c r="G117" s="2">
        <v>1</v>
      </c>
      <c r="H117" s="2">
        <v>1</v>
      </c>
      <c r="I117" s="2">
        <f>+C117-O117-U117</f>
        <v>0</v>
      </c>
      <c r="J117" s="2">
        <f>+D117-P117-V117</f>
        <v>0</v>
      </c>
      <c r="K117" s="2">
        <f>+E117-Q117-W117</f>
        <v>0</v>
      </c>
      <c r="L117" s="2">
        <f>+F117-R117-X117</f>
        <v>0</v>
      </c>
      <c r="M117" s="2">
        <f>+G117-S117-Y117</f>
        <v>1</v>
      </c>
      <c r="N117" s="2">
        <f>+H117-T117-Z117</f>
        <v>1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</row>
    <row r="118" spans="1:26">
      <c r="A118" t="s">
        <v>297</v>
      </c>
      <c r="B118" s="2" t="s">
        <v>298</v>
      </c>
      <c r="C118" s="2">
        <v>0</v>
      </c>
      <c r="D118" s="2">
        <v>1</v>
      </c>
      <c r="E118" s="2">
        <v>0</v>
      </c>
      <c r="F118" s="2">
        <v>0</v>
      </c>
      <c r="G118" s="2">
        <v>0</v>
      </c>
      <c r="H118" s="2">
        <v>1</v>
      </c>
      <c r="I118" s="2">
        <f>+C118-O118-U118</f>
        <v>0</v>
      </c>
      <c r="J118" s="2">
        <f>+D118-P118-V118</f>
        <v>1</v>
      </c>
      <c r="K118" s="2">
        <f>+E118-Q118-W118</f>
        <v>0</v>
      </c>
      <c r="L118" s="2">
        <f>+F118-R118-X118</f>
        <v>0</v>
      </c>
      <c r="M118" s="2">
        <f>+G118-S118-Y118</f>
        <v>0</v>
      </c>
      <c r="N118" s="2">
        <f>+H118-T118-Z118</f>
        <v>1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</row>
    <row r="119" spans="1:26">
      <c r="A119" t="s">
        <v>299</v>
      </c>
      <c r="B119" s="2" t="s">
        <v>300</v>
      </c>
      <c r="C119" s="2">
        <v>0</v>
      </c>
      <c r="D119" s="2">
        <v>0</v>
      </c>
      <c r="E119" s="2">
        <v>0</v>
      </c>
      <c r="F119" s="2">
        <v>0</v>
      </c>
      <c r="G119" s="2">
        <v>1</v>
      </c>
      <c r="H119" s="2">
        <v>1</v>
      </c>
      <c r="I119" s="2">
        <f>+C119-O119-U119</f>
        <v>0</v>
      </c>
      <c r="J119" s="2">
        <f>+D119-P119-V119</f>
        <v>0</v>
      </c>
      <c r="K119" s="2">
        <f>+E119-Q119-W119</f>
        <v>0</v>
      </c>
      <c r="L119" s="2">
        <f>+F119-R119-X119</f>
        <v>0</v>
      </c>
      <c r="M119" s="2">
        <f>+G119-S119-Y119</f>
        <v>1</v>
      </c>
      <c r="N119" s="2">
        <f>+H119-T119-Z119</f>
        <v>1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</row>
    <row r="120" spans="1:26">
      <c r="A120" t="s">
        <v>301</v>
      </c>
      <c r="B120" s="2" t="s">
        <v>302</v>
      </c>
      <c r="C120" s="2">
        <v>1</v>
      </c>
      <c r="D120" s="2">
        <v>0</v>
      </c>
      <c r="E120" s="2">
        <v>0</v>
      </c>
      <c r="F120" s="2">
        <v>0</v>
      </c>
      <c r="G120" s="2">
        <v>0</v>
      </c>
      <c r="H120" s="2">
        <v>1</v>
      </c>
      <c r="I120" s="2">
        <f>+C120-O120-U120</f>
        <v>1</v>
      </c>
      <c r="J120" s="2">
        <f>+D120-P120-V120</f>
        <v>0</v>
      </c>
      <c r="K120" s="2">
        <f>+E120-Q120-W120</f>
        <v>0</v>
      </c>
      <c r="L120" s="2">
        <f>+F120-R120-X120</f>
        <v>0</v>
      </c>
      <c r="M120" s="2">
        <f>+G120-S120-Y120</f>
        <v>0</v>
      </c>
      <c r="N120" s="2">
        <f>+H120-T120-Z120</f>
        <v>1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</row>
    <row r="121" spans="1:26">
      <c r="A121" t="s">
        <v>303</v>
      </c>
      <c r="B121" s="2" t="s">
        <v>304</v>
      </c>
      <c r="C121" s="2">
        <v>1</v>
      </c>
      <c r="D121" s="2">
        <v>0</v>
      </c>
      <c r="E121" s="2">
        <v>0</v>
      </c>
      <c r="F121" s="2">
        <v>0</v>
      </c>
      <c r="G121" s="2">
        <v>0</v>
      </c>
      <c r="H121" s="2">
        <v>1</v>
      </c>
      <c r="I121" s="2">
        <f>+C121-O121-U121</f>
        <v>1</v>
      </c>
      <c r="J121" s="2">
        <f>+D121-P121-V121</f>
        <v>0</v>
      </c>
      <c r="K121" s="2">
        <f>+E121-Q121-W121</f>
        <v>0</v>
      </c>
      <c r="L121" s="2">
        <f>+F121-R121-X121</f>
        <v>0</v>
      </c>
      <c r="M121" s="2">
        <f>+G121-S121-Y121</f>
        <v>0</v>
      </c>
      <c r="N121" s="2">
        <f>+H121-T121-Z121</f>
        <v>1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</row>
    <row r="122" spans="1:26">
      <c r="A122" t="s">
        <v>305</v>
      </c>
      <c r="B122" s="2" t="s">
        <v>306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f>+C122-O122-U122</f>
        <v>0</v>
      </c>
      <c r="J122" s="2">
        <f>+D122-P122-V122</f>
        <v>0</v>
      </c>
      <c r="K122" s="2">
        <f>+E122-Q122-W122</f>
        <v>0</v>
      </c>
      <c r="L122" s="2">
        <f>+F122-R122-X122</f>
        <v>0</v>
      </c>
      <c r="M122" s="2">
        <f>+G122-S122-Y122</f>
        <v>0</v>
      </c>
      <c r="N122" s="2">
        <f>+H122-T122-Z122</f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</row>
  </sheetData>
  <sheetProtection selectLockedCells="1" selectUnlockedCells="1"/>
  <autoFilter ref="A1:Z122">
    <sortState ref="A2:Z122">
      <sortCondition descending="1" ref="Z1:Z122"/>
    </sortState>
  </autoFilter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DA ENREGISTREES PAR GUDA</vt:lpstr>
      <vt:lpstr>REGION GUDA</vt:lpstr>
      <vt:lpstr>DONNEES NATIONALES</vt:lpstr>
      <vt:lpstr>ENTREES PAR REGION</vt:lpstr>
      <vt:lpstr>NATIONALITES ENTREES</vt:lpstr>
      <vt:lpstr>SORTIE</vt:lpstr>
      <vt:lpstr>SORTIES REFUGIES</vt:lpstr>
      <vt:lpstr>présence </vt:lpstr>
      <vt:lpstr>nat présentes</vt:lpstr>
      <vt:lpstr>ADA</vt:lpstr>
      <vt:lpstr>Feuil5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SADIK</dc:creator>
  <cp:lastModifiedBy>Gérard SADIK</cp:lastModifiedBy>
  <dcterms:created xsi:type="dcterms:W3CDTF">2019-11-08T13:27:25Z</dcterms:created>
  <dcterms:modified xsi:type="dcterms:W3CDTF">2019-11-08T16:54:47Z</dcterms:modified>
</cp:coreProperties>
</file>