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tyles.xml" ContentType="application/vnd.openxmlformats-officedocument.spreadsheetml.style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LAI DE PROCEDURE" sheetId="1" state="visible" r:id="rId2"/>
    <sheet name="2017 2021" sheetId="2" state="visible" r:id="rId3"/>
    <sheet name="2021" sheetId="3" state="visible" r:id="rId4"/>
    <sheet name="2017" sheetId="4" state="visible" r:id="rId5"/>
    <sheet name="2018" sheetId="5" state="visible" r:id="rId6"/>
    <sheet name="2019" sheetId="6" state="visible" r:id="rId7"/>
    <sheet name="2020" sheetId="7" state="visible" r:id="rId8"/>
    <sheet name="ENREGISTREMENTS" sheetId="8" state="visible" r:id="rId9"/>
    <sheet name="Feuille10" sheetId="9" state="visible" r:id="rId10"/>
    <sheet name="20172021" sheetId="10" state="visible" r:id="rId11"/>
    <sheet name="TAUX DE TRANSFERT " sheetId="11" state="visible" r:id="rId12"/>
    <sheet name="TAUX DE RECOURS EN 2020" sheetId="12" state="visible" r:id="rId13"/>
  </sheets>
  <definedNames>
    <definedName function="false" hidden="true" localSheetId="3" name="_xlnm._FilterDatabase" vbProcedure="false">'2017'!$A$1:$H$14</definedName>
    <definedName function="false" hidden="true" localSheetId="1" name="_xlnm._FilterDatabase" vbProcedure="false">'2017 2021'!$A$1:$AE$14</definedName>
    <definedName function="false" hidden="true" localSheetId="9" name="_xlnm._FilterDatabase" vbProcedure="false">'20172021'!$A$1:$L$14</definedName>
    <definedName function="false" hidden="true" localSheetId="4" name="_xlnm._FilterDatabase" vbProcedure="false">'2018'!$A$1:$H$14</definedName>
    <definedName function="false" hidden="true" localSheetId="5" name="_xlnm._FilterDatabase" vbProcedure="false">'2019'!$A$1:$H$14</definedName>
    <definedName function="false" hidden="true" localSheetId="6" name="_xlnm._FilterDatabase" vbProcedure="false">'2020'!$A$1:$K$14</definedName>
    <definedName function="false" hidden="true" localSheetId="2" name="_xlnm._FilterDatabase" vbProcedure="false">'2021'!$A$1:$J$14</definedName>
    <definedName function="false" hidden="true" localSheetId="7" name="_xlnm._FilterDatabase" vbProcedure="false">ENREGISTREMENTS!$A$1:$J$14</definedName>
    <definedName function="false" hidden="true" localSheetId="10" name="_xlnm._FilterDatabase" vbProcedure="false">'TAUX DE TRANSFERT '!$A$1:$H$14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<sst xmlns="http://schemas.openxmlformats.org/spreadsheetml/2006/main" count="273" uniqueCount="119">
  <si>
    <t xml:space="preserve">Préfecture </t>
  </si>
  <si>
    <t xml:space="preserve"> DELAI SAISINE</t>
  </si>
  <si>
    <t xml:space="preserve">DELAI REPONSE</t>
  </si>
  <si>
    <t xml:space="preserve"> DELAI NOTIFICATION</t>
  </si>
  <si>
    <t xml:space="preserve"> DELAI TA</t>
  </si>
  <si>
    <t xml:space="preserve">DELAI TRANSFERT</t>
  </si>
  <si>
    <t xml:space="preserve">DELAI TOTAL PROCEDURE</t>
  </si>
  <si>
    <t xml:space="preserve">TOTAL</t>
  </si>
  <si>
    <t xml:space="preserve">NR</t>
  </si>
  <si>
    <t xml:space="preserve">PRD</t>
  </si>
  <si>
    <t xml:space="preserve">REGION</t>
  </si>
  <si>
    <t xml:space="preserve">saisines 2017</t>
  </si>
  <si>
    <t xml:space="preserve">saisines 2018</t>
  </si>
  <si>
    <t xml:space="preserve">SAISINES 2019</t>
  </si>
  <si>
    <t xml:space="preserve">SAISINES 2020</t>
  </si>
  <si>
    <t xml:space="preserve">SAISINES 2021</t>
  </si>
  <si>
    <t xml:space="preserve">accords 2017</t>
  </si>
  <si>
    <t xml:space="preserve">accords 2018</t>
  </si>
  <si>
    <t xml:space="preserve">ACCORDS 2019</t>
  </si>
  <si>
    <t xml:space="preserve">ACCORDS 2020</t>
  </si>
  <si>
    <t xml:space="preserve">ACCORDS 2021</t>
  </si>
  <si>
    <t xml:space="preserve">transferts 17</t>
  </si>
  <si>
    <t xml:space="preserve">transferts 18</t>
  </si>
  <si>
    <t xml:space="preserve">TRANSFERTS 2019</t>
  </si>
  <si>
    <t xml:space="preserve">TRANSFERTS 2020</t>
  </si>
  <si>
    <t xml:space="preserve">TRANSFERTS 2021</t>
  </si>
  <si>
    <t xml:space="preserve">TX TRANSFERT 2017</t>
  </si>
  <si>
    <t xml:space="preserve">TX TRANSFERT 2018</t>
  </si>
  <si>
    <t xml:space="preserve">TX TRANSFERT 2019</t>
  </si>
  <si>
    <t xml:space="preserve">TX DE TRANSFERT 2020</t>
  </si>
  <si>
    <t xml:space="preserve">TX DE TRANSFERT 2021</t>
  </si>
  <si>
    <t xml:space="preserve">TOTAL SAISINES</t>
  </si>
  <si>
    <t xml:space="preserve">TOTAL ACCORDS</t>
  </si>
  <si>
    <t xml:space="preserve">TOTAL TRANSFERTS</t>
  </si>
  <si>
    <t xml:space="preserve">TOTAL SORT INCONNU</t>
  </si>
  <si>
    <t xml:space="preserve">TX ACCORDS/SAISINES</t>
  </si>
  <si>
    <t xml:space="preserve">TX TRANSFERTS/ACCORDS</t>
  </si>
  <si>
    <t xml:space="preserve">PART REGIONAL</t>
  </si>
  <si>
    <t xml:space="preserve">PART REGIONAL INCONNU</t>
  </si>
  <si>
    <t xml:space="preserve">TOTAL ENREGISTREMENTS</t>
  </si>
  <si>
    <t xml:space="preserve"> DA OFPRA 2017 2021
ddes</t>
  </si>
  <si>
    <t xml:space="preserve">DIFFERENCE</t>
  </si>
  <si>
    <t xml:space="preserve">ILE-DE-FRANCE</t>
  </si>
  <si>
    <t xml:space="preserve">GRAND EST</t>
  </si>
  <si>
    <t xml:space="preserve">AUVERGNE-RHÔNE-ALPES</t>
  </si>
  <si>
    <t xml:space="preserve">HAUTS DE FRANCE</t>
  </si>
  <si>
    <t xml:space="preserve">PROVENCE-ALPES-CÔTE D'AZUR ET CORSE</t>
  </si>
  <si>
    <t xml:space="preserve">OCCITANIE</t>
  </si>
  <si>
    <t xml:space="preserve">PAYS DE LA LOIRE</t>
  </si>
  <si>
    <t xml:space="preserve">NOUVELLE AQUITAINE</t>
  </si>
  <si>
    <t xml:space="preserve">NORMANDIE</t>
  </si>
  <si>
    <t xml:space="preserve">BOURGOGNE-FRANCHE-COMTÉ</t>
  </si>
  <si>
    <t xml:space="preserve">BRETAGNE</t>
  </si>
  <si>
    <t xml:space="preserve">CENTRE-VAL DE LOIRE</t>
  </si>
  <si>
    <t xml:space="preserve">REFUS DE REPRISE EN CHARGE</t>
  </si>
  <si>
    <t xml:space="preserve">REQUALIFIES DANS L ANNEE</t>
  </si>
  <si>
    <t xml:space="preserve">SORT INCONU</t>
  </si>
  <si>
    <t xml:space="preserve">PART</t>
  </si>
  <si>
    <t xml:space="preserve">ENREGISTREMENT</t>
  </si>
  <si>
    <t xml:space="preserve">PART DUBLIN</t>
  </si>
  <si>
    <t xml:space="preserve">PA OFPRA</t>
  </si>
  <si>
    <t xml:space="preserve">PN OFPRA</t>
  </si>
  <si>
    <t xml:space="preserve">OFPRA</t>
  </si>
  <si>
    <t xml:space="preserve">Dublinés de l’année en attente </t>
  </si>
  <si>
    <t xml:space="preserve">en fuite ?</t>
  </si>
  <si>
    <t xml:space="preserve">DUBLINES EN INSTANCE</t>
  </si>
  <si>
    <t xml:space="preserve">part en instance</t>
  </si>
  <si>
    <t xml:space="preserve">part en fuite ?</t>
  </si>
  <si>
    <t xml:space="preserve">REFUS 2017</t>
  </si>
  <si>
    <t xml:space="preserve">ACCORDS 2017</t>
  </si>
  <si>
    <t xml:space="preserve">NON TRANSFERES</t>
  </si>
  <si>
    <t xml:space="preserve">requalifiés</t>
  </si>
  <si>
    <t xml:space="preserve">autres</t>
  </si>
  <si>
    <t xml:space="preserve">ENREGISTREMENTS</t>
  </si>
  <si>
    <t xml:space="preserve">REFSUS 2018</t>
  </si>
  <si>
    <t xml:space="preserve">REQUALIFIES </t>
  </si>
  <si>
    <t xml:space="preserve">REFUS </t>
  </si>
  <si>
    <t xml:space="preserve">TRANSFERTS EN ATTENTE OU REQUALIFIES</t>
  </si>
  <si>
    <t xml:space="preserve">requalifés</t>
  </si>
  <si>
    <t xml:space="preserve">SORT INCONNU</t>
  </si>
  <si>
    <t xml:space="preserve">REQUALIFIES</t>
  </si>
  <si>
    <t xml:space="preserve">AUTRES</t>
  </si>
  <si>
    <t xml:space="preserve">Somme - PA</t>
  </si>
  <si>
    <t xml:space="preserve">Somme - PN</t>
  </si>
  <si>
    <t xml:space="preserve">ENREGISTREMENT OFPRA</t>
  </si>
  <si>
    <t xml:space="preserve">REQUALIFICATION</t>
  </si>
  <si>
    <t xml:space="preserve">REQUALIFICATIONS ANNEES PRECEDENTEES</t>
  </si>
  <si>
    <t xml:space="preserve">region</t>
  </si>
  <si>
    <t xml:space="preserve">DEMANDE OFPRA</t>
  </si>
  <si>
    <t xml:space="preserve">part</t>
  </si>
  <si>
    <t xml:space="preserve">ILE DE FRANCE</t>
  </si>
  <si>
    <t xml:space="preserve">CENTRE VAL DE LOIRE</t>
  </si>
  <si>
    <t xml:space="preserve">BOURGOGNE FRANCHE COMTE</t>
  </si>
  <si>
    <t xml:space="preserve">PAYS DE LOIRE</t>
  </si>
  <si>
    <t xml:space="preserve">AUVERGNE RHONE ALPES</t>
  </si>
  <si>
    <t xml:space="preserve">PROVENCE ALPES COTE D’AZUR</t>
  </si>
  <si>
    <t xml:space="preserve">Total Résultat</t>
  </si>
  <si>
    <t xml:space="preserve">année</t>
  </si>
  <si>
    <t xml:space="preserve">ENREGISTREMENTS </t>
  </si>
  <si>
    <t xml:space="preserve">saisines</t>
  </si>
  <si>
    <t xml:space="preserve">accords</t>
  </si>
  <si>
    <t xml:space="preserve">transferts </t>
  </si>
  <si>
    <t xml:space="preserve">non transférés</t>
  </si>
  <si>
    <t xml:space="preserve">tx transferts/accords</t>
  </si>
  <si>
    <t xml:space="preserve">est enregistrement direct ofpra</t>
  </si>
  <si>
    <t xml:space="preserve">total</t>
  </si>
  <si>
    <t xml:space="preserve">enregistrements</t>
  </si>
  <si>
    <t xml:space="preserve">SAISINES</t>
  </si>
  <si>
    <t xml:space="preserve">ABSENCE D’ACCORDS</t>
  </si>
  <si>
    <t xml:space="preserve">TRANSFERTS EXÉCUTÉS</t>
  </si>
  <si>
    <t xml:space="preserve">tx accords</t>
  </si>
  <si>
    <t xml:space="preserve">tx transferts</t>
  </si>
  <si>
    <t xml:space="preserve">transferts/saisines</t>
  </si>
  <si>
    <t xml:space="preserve">moyenne</t>
  </si>
  <si>
    <t xml:space="preserve"> DUBLIN 15 JOURS</t>
  </si>
  <si>
    <t xml:space="preserve"> DUBLIN 48H ASSIGNATION</t>
  </si>
  <si>
    <t xml:space="preserve"> DUBLIN 48H RETENTION</t>
  </si>
  <si>
    <t xml:space="preserve">Somme - TOTAL</t>
  </si>
  <si>
    <t xml:space="preserve">TX RECOURS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</si>
</sst>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\ * #,##0.00&quot;    &quot;;\-* #,##0.00&quot;    &quot;;\ * \-#&quot;    &quot;;\ @\ "/>
    <numFmt numFmtId="167" formatCode="0.0\ %"/>
    <numFmt numFmtId="168" formatCode="#,##0\ ;\-#,##0\ "/>
    <numFmt numFmtId="169" formatCode="General"/>
    <numFmt numFmtId="170" formatCode="#,##0.00"/>
    <numFmt numFmtId="171" formatCode="00"/>
    <numFmt numFmtId="172" formatCode="0\ %"/>
    <numFmt numFmtId="173" formatCode="0.00\ %"/>
    <numFmt numFmtId="174" formatCode="0;[RED]\-0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 Narrow"/>
      <family val="2"/>
      <charset val="1"/>
    </font>
    <font>
      <b val="true"/>
      <sz val="8"/>
      <color rgb="FF000000"/>
      <name val="Arial Narrow"/>
      <family val="2"/>
      <charset val="1"/>
    </font>
    <font>
      <sz val="8"/>
      <color rgb="FF000000"/>
      <name val="Arial Narrow"/>
      <family val="2"/>
      <charset val="1"/>
    </font>
    <font>
      <b val="true"/>
      <sz val="8"/>
      <name val="Arial Narrow"/>
      <family val="2"/>
      <charset val="1"/>
    </font>
    <font>
      <sz val="13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Didot"/>
      <family val="2"/>
    </font>
    <font>
      <b val="true"/>
      <sz val="1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Didot"/>
      <family val="2"/>
    </font>
    <font>
      <sz val="6"/>
      <name val="Didot"/>
      <family val="2"/>
    </font>
  </fonts>
  <fills count="9">
    <fill>
      <patternFill patternType="none"/>
    </fill>
    <fill>
      <patternFill patternType="gray125"/>
    </fill>
    <fill>
      <patternFill patternType="solid">
        <fgColor rgb="FFCE181E"/>
        <bgColor rgb="FFC5000B"/>
      </patternFill>
    </fill>
    <fill>
      <patternFill patternType="solid">
        <fgColor rgb="FFDDDDDD"/>
        <bgColor rgb="FFDEE6EF"/>
      </patternFill>
    </fill>
    <fill>
      <patternFill patternType="solid">
        <fgColor rgb="FFFCD3C1"/>
        <bgColor rgb="FFDDDDDD"/>
      </patternFill>
    </fill>
    <fill>
      <patternFill patternType="solid">
        <fgColor rgb="FF009353"/>
        <bgColor rgb="FF008000"/>
      </patternFill>
    </fill>
    <fill>
      <patternFill patternType="solid">
        <fgColor rgb="FFBEE3D3"/>
        <bgColor rgb="FFDDDDDD"/>
      </patternFill>
    </fill>
    <fill>
      <patternFill patternType="solid">
        <fgColor rgb="FF00599D"/>
        <bgColor rgb="FF004586"/>
      </patternFill>
    </fill>
    <fill>
      <patternFill patternType="solid">
        <fgColor rgb="FFADC5E7"/>
        <bgColor rgb="FFB3B3B3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thin">
        <color rgb="FFCE181E"/>
      </left>
      <right/>
      <top style="thin">
        <color rgb="FFCE181E"/>
      </top>
      <bottom/>
      <diagonal/>
    </border>
    <border diagonalUp="false" diagonalDown="false">
      <left/>
      <right/>
      <top style="thin">
        <color rgb="FFCE181E"/>
      </top>
      <bottom/>
      <diagonal/>
    </border>
    <border diagonalUp="false" diagonalDown="false">
      <left/>
      <right style="thin">
        <color rgb="FFCE181E"/>
      </right>
      <top style="thin">
        <color rgb="FFCE181E"/>
      </top>
      <bottom/>
      <diagonal/>
    </border>
    <border diagonalUp="false" diagonalDown="false">
      <left style="thin">
        <color rgb="FFCE181E"/>
      </left>
      <right/>
      <top/>
      <bottom/>
      <diagonal/>
    </border>
    <border diagonalUp="false" diagonalDown="false">
      <left/>
      <right style="thin">
        <color rgb="FFCE181E"/>
      </right>
      <top/>
      <bottom/>
      <diagonal/>
    </border>
    <border diagonalUp="false" diagonalDown="false">
      <left style="thin">
        <color rgb="FFCE181E"/>
      </left>
      <right/>
      <top/>
      <bottom style="thin">
        <color rgb="FFCE181E"/>
      </bottom>
      <diagonal/>
    </border>
    <border diagonalUp="false" diagonalDown="false">
      <left/>
      <right/>
      <top/>
      <bottom style="thin">
        <color rgb="FFCE181E"/>
      </bottom>
      <diagonal/>
    </border>
    <border diagonalUp="false" diagonalDown="false">
      <left/>
      <right style="thin">
        <color rgb="FFCE181E"/>
      </right>
      <top/>
      <bottom style="thin">
        <color rgb="FFCE181E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009353"/>
      </left>
      <right/>
      <top style="thin">
        <color rgb="FF009353"/>
      </top>
      <bottom/>
      <diagonal/>
    </border>
    <border diagonalUp="false" diagonalDown="false">
      <left/>
      <right/>
      <top style="thin">
        <color rgb="FF009353"/>
      </top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>
        <color rgb="FF009353"/>
      </left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>
        <color rgb="FF009353"/>
      </left>
      <right/>
      <top/>
      <bottom style="thin">
        <color rgb="FF009353"/>
      </bottom>
      <diagonal/>
    </border>
    <border diagonalUp="false" diagonalDown="false">
      <left/>
      <right/>
      <top/>
      <bottom style="thin">
        <color rgb="FF009353"/>
      </bottom>
      <diagonal/>
    </border>
    <border diagonalUp="false" diagonalDown="false">
      <left/>
      <right style="thin">
        <color rgb="FF009353"/>
      </right>
      <top style="thin">
        <color rgb="FF009353"/>
      </top>
      <bottom/>
      <diagonal/>
    </border>
    <border diagonalUp="false" diagonalDown="false">
      <left/>
      <right style="thin">
        <color rgb="FF009353"/>
      </right>
      <top/>
      <bottom/>
      <diagonal/>
    </border>
    <border diagonalUp="false" diagonalDown="false">
      <left/>
      <right style="thin">
        <color rgb="FF009353"/>
      </right>
      <top/>
      <bottom style="thin">
        <color rgb="FF009353"/>
      </bottom>
      <diagonal/>
    </border>
    <border diagonalUp="false" diagonalDown="false">
      <left/>
      <right/>
      <top/>
      <bottom style="thin">
        <color rgb="FF00599D"/>
      </bottom>
      <diagonal/>
    </border>
    <border diagonalUp="false" diagonalDown="false">
      <left style="thin">
        <color rgb="FF00599D"/>
      </left>
      <right/>
      <top/>
      <bottom/>
      <diagonal/>
    </border>
    <border diagonalUp="false" diagonalDown="false">
      <left/>
      <right style="thin">
        <color rgb="FF00599D"/>
      </right>
      <top/>
      <bottom/>
      <diagonal/>
    </border>
    <border diagonalUp="false" diagonalDown="false">
      <left style="thin">
        <color rgb="FF00599D"/>
      </left>
      <right/>
      <top style="thin">
        <color rgb="FF00599D"/>
      </top>
      <bottom style="thin">
        <color rgb="FF00599D"/>
      </bottom>
      <diagonal/>
    </border>
    <border diagonalUp="false" diagonalDown="false">
      <left/>
      <right/>
      <top style="thin">
        <color rgb="FF00599D"/>
      </top>
      <bottom style="thin">
        <color rgb="FF00599D"/>
      </bottom>
      <diagonal/>
    </border>
    <border diagonalUp="false" diagonalDown="false">
      <left/>
      <right style="thin">
        <color rgb="FF00599D"/>
      </right>
      <top style="thin">
        <color rgb="FF00599D"/>
      </top>
      <bottom style="thin">
        <color rgb="FF00599D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7" fillId="2" borderId="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7" fillId="0" borderId="4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7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4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7" fillId="3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7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4" borderId="7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7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4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4" borderId="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0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3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0" fillId="3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5" borderId="9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9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6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9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0" borderId="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9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3" borderId="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9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3" borderId="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9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6" borderId="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7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7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8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8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8" borderId="24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8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8" borderId="2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8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8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7" fillId="0" borderId="27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7" fillId="0" borderId="28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7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3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3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27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1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6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3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5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5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5" borderId="1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9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1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18" fillId="0" borderId="0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3" borderId="1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18" fillId="3" borderId="0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6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6" borderId="15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18" fillId="6" borderId="16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19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6" borderId="1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2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4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8" fontId="7" fillId="0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3" borderId="4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8" fontId="7" fillId="3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4" borderId="6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18" fillId="4" borderId="7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19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8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34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74" fontId="7" fillId="0" borderId="29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7" fillId="0" borderId="3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5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74" fontId="7" fillId="0" borderId="3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dxfs count="9">
    <dxf>
      <fill>
        <patternFill patternType="solid">
          <fgColor rgb="FFCE181E"/>
        </patternFill>
      </fill>
    </dxf>
    <dxf>
      <fill>
        <patternFill patternType="solid">
          <fgColor rgb="FFDDDDDD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CD3C1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9353"/>
        </patternFill>
      </fill>
    </dxf>
    <dxf>
      <fill>
        <patternFill patternType="solid">
          <fgColor rgb="FFBEE3D3"/>
        </patternFill>
      </fill>
    </dxf>
    <dxf>
      <fill>
        <patternFill patternType="solid">
          <fgColor rgb="FF00599D"/>
        </patternFill>
      </fill>
    </dxf>
    <dxf>
      <fill>
        <patternFill patternType="solid">
          <fgColor rgb="FFADC5E7"/>
        </patternFill>
      </fill>
    </dxf>
  </dxf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9353"/>
      <rgbColor rgb="FFB3B3B3"/>
      <rgbColor rgb="FF808080"/>
      <rgbColor rgb="FF729FCF"/>
      <rgbColor rgb="FF993366"/>
      <rgbColor rgb="FFFFFFCC"/>
      <rgbColor rgb="FFDEE6EF"/>
      <rgbColor rgb="FF660066"/>
      <rgbColor rgb="FFFF8080"/>
      <rgbColor rgb="FF00599D"/>
      <rgbColor rgb="FFADC5E7"/>
      <rgbColor rgb="FF000080"/>
      <rgbColor rgb="FFFF00FF"/>
      <rgbColor rgb="FFFFFF00"/>
      <rgbColor rgb="FF00FFFF"/>
      <rgbColor rgb="FF800080"/>
      <rgbColor rgb="FF800000"/>
      <rgbColor rgb="FF0084D1"/>
      <rgbColor rgb="FF0000FF"/>
      <rgbColor rgb="FF00CCFF"/>
      <rgbColor rgb="FFDDDDDD"/>
      <rgbColor rgb="FFBEE3D3"/>
      <rgbColor rgb="FFFFFF99"/>
      <rgbColor rgb="FF83CAFF"/>
      <rgbColor rgb="FFFF99CC"/>
      <rgbColor rgb="FFCC99FF"/>
      <rgbColor rgb="FFFCD3C1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CE181E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accords par régions 2017 -2021
source Mi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'2017 2021'!$C$2:$C$2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ee6e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2021'!$I$2:$M$2</c:f>
              <c:numCache>
                <c:formatCode>General</c:formatCode>
                <c:ptCount val="5"/>
                <c:pt idx="0">
                  <c:v>29113</c:v>
                </c:pt>
                <c:pt idx="1">
                  <c:v>29536</c:v>
                </c:pt>
                <c:pt idx="2">
                  <c:v>30267</c:v>
                </c:pt>
                <c:pt idx="3">
                  <c:v>18293</c:v>
                </c:pt>
                <c:pt idx="4">
                  <c:v>20350</c:v>
                </c:pt>
              </c:numCache>
            </c:numRef>
          </c:val>
        </c:ser>
        <c:ser>
          <c:idx val="1"/>
          <c:order val="1"/>
          <c:tx>
            <c:strRef>
              <c:f>'2017 2021'!$C$3:$C$3</c:f>
              <c:strCache>
                <c:ptCount val="1"/>
                <c:pt idx="0">
                  <c:v>ILE-DE-FRANCE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2021'!$I$3:$M$3</c:f>
              <c:numCache>
                <c:formatCode>General</c:formatCode>
                <c:ptCount val="5"/>
                <c:pt idx="0">
                  <c:v>12404</c:v>
                </c:pt>
                <c:pt idx="1">
                  <c:v>13066</c:v>
                </c:pt>
                <c:pt idx="2">
                  <c:v>15932</c:v>
                </c:pt>
                <c:pt idx="3">
                  <c:v>9053</c:v>
                </c:pt>
                <c:pt idx="4">
                  <c:v>9087</c:v>
                </c:pt>
              </c:numCache>
            </c:numRef>
          </c:val>
        </c:ser>
        <c:ser>
          <c:idx val="2"/>
          <c:order val="2"/>
          <c:tx>
            <c:strRef>
              <c:f>'2017 2021'!$C$4:$C$4</c:f>
              <c:strCache>
                <c:ptCount val="1"/>
                <c:pt idx="0">
                  <c:v>GRAND EST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2021'!$I$4:$M$4</c:f>
              <c:numCache>
                <c:formatCode>General</c:formatCode>
                <c:ptCount val="5"/>
                <c:pt idx="0">
                  <c:v>4102</c:v>
                </c:pt>
                <c:pt idx="1">
                  <c:v>2739</c:v>
                </c:pt>
                <c:pt idx="2">
                  <c:v>2306</c:v>
                </c:pt>
                <c:pt idx="3">
                  <c:v>1441</c:v>
                </c:pt>
                <c:pt idx="4">
                  <c:v>1788</c:v>
                </c:pt>
              </c:numCache>
            </c:numRef>
          </c:val>
        </c:ser>
        <c:ser>
          <c:idx val="3"/>
          <c:order val="3"/>
          <c:tx>
            <c:strRef>
              <c:f>'2017 2021'!$C$5:$C$5</c:f>
              <c:strCache>
                <c:ptCount val="1"/>
                <c:pt idx="0">
                  <c:v>AUVERGNE-RHÔNE-ALPES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2021'!$I$5:$M$5</c:f>
              <c:numCache>
                <c:formatCode>General</c:formatCode>
                <c:ptCount val="5"/>
                <c:pt idx="0">
                  <c:v>3605</c:v>
                </c:pt>
                <c:pt idx="1">
                  <c:v>2842</c:v>
                </c:pt>
                <c:pt idx="2">
                  <c:v>1837</c:v>
                </c:pt>
                <c:pt idx="3">
                  <c:v>1585</c:v>
                </c:pt>
                <c:pt idx="4">
                  <c:v>2303</c:v>
                </c:pt>
              </c:numCache>
            </c:numRef>
          </c:val>
        </c:ser>
        <c:ser>
          <c:idx val="4"/>
          <c:order val="4"/>
          <c:tx>
            <c:strRef>
              <c:f>'2017 2021'!$C$6:$C$6</c:f>
              <c:strCache>
                <c:ptCount val="1"/>
                <c:pt idx="0">
                  <c:v>HAUTS DE FRANCE</c:v>
                </c:pt>
              </c:strCache>
            </c:strRef>
          </c:tx>
          <c:spPr>
            <a:solidFill>
              <a:srgbClr val="7e002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2021'!$I$6:$M$6</c:f>
              <c:numCache>
                <c:formatCode>General</c:formatCode>
                <c:ptCount val="5"/>
                <c:pt idx="0">
                  <c:v>1076</c:v>
                </c:pt>
                <c:pt idx="1">
                  <c:v>1249</c:v>
                </c:pt>
                <c:pt idx="2">
                  <c:v>1665</c:v>
                </c:pt>
                <c:pt idx="3">
                  <c:v>1004</c:v>
                </c:pt>
                <c:pt idx="4">
                  <c:v>997</c:v>
                </c:pt>
              </c:numCache>
            </c:numRef>
          </c:val>
        </c:ser>
        <c:ser>
          <c:idx val="5"/>
          <c:order val="5"/>
          <c:tx>
            <c:strRef>
              <c:f>'2017 2021'!$C$7:$C$7</c:f>
              <c:strCache>
                <c:ptCount val="1"/>
                <c:pt idx="0">
                  <c:v>PROVENCE-ALPES-CÔTE D'AZUR ET CORSE</c:v>
                </c:pt>
              </c:strCache>
            </c:strRef>
          </c:tx>
          <c:spPr>
            <a:solidFill>
              <a:srgbClr val="83caf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2021'!$I$7:$M$7</c:f>
              <c:numCache>
                <c:formatCode>General</c:formatCode>
                <c:ptCount val="5"/>
                <c:pt idx="0">
                  <c:v>1600</c:v>
                </c:pt>
                <c:pt idx="1">
                  <c:v>2248</c:v>
                </c:pt>
                <c:pt idx="2">
                  <c:v>1997</c:v>
                </c:pt>
                <c:pt idx="3">
                  <c:v>1045</c:v>
                </c:pt>
                <c:pt idx="4">
                  <c:v>983</c:v>
                </c:pt>
              </c:numCache>
            </c:numRef>
          </c:val>
        </c:ser>
        <c:ser>
          <c:idx val="6"/>
          <c:order val="6"/>
          <c:tx>
            <c:strRef>
              <c:f>'2017 2021'!$C$8:$C$8</c:f>
              <c:strCache>
                <c:ptCount val="1"/>
                <c:pt idx="0">
                  <c:v>OCCITANIE</c:v>
                </c:pt>
              </c:strCache>
            </c:strRef>
          </c:tx>
          <c:spPr>
            <a:solidFill>
              <a:srgbClr val="31400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2021'!$I$8:$M$8</c:f>
              <c:numCache>
                <c:formatCode>General</c:formatCode>
                <c:ptCount val="5"/>
                <c:pt idx="0">
                  <c:v>1136</c:v>
                </c:pt>
                <c:pt idx="1">
                  <c:v>1245</c:v>
                </c:pt>
                <c:pt idx="2">
                  <c:v>903</c:v>
                </c:pt>
                <c:pt idx="3">
                  <c:v>648</c:v>
                </c:pt>
                <c:pt idx="4">
                  <c:v>914</c:v>
                </c:pt>
              </c:numCache>
            </c:numRef>
          </c:val>
        </c:ser>
        <c:ser>
          <c:idx val="7"/>
          <c:order val="7"/>
          <c:tx>
            <c:strRef>
              <c:f>'2017 2021'!$C$9:$C$9</c:f>
              <c:strCache>
                <c:ptCount val="1"/>
                <c:pt idx="0">
                  <c:v>PAYS DE LA LOIRE</c:v>
                </c:pt>
              </c:strCache>
            </c:strRef>
          </c:tx>
          <c:spPr>
            <a:solidFill>
              <a:srgbClr val="aecf0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2021'!$I$9:$M$9</c:f>
              <c:numCache>
                <c:formatCode>General</c:formatCode>
                <c:ptCount val="5"/>
                <c:pt idx="0">
                  <c:v>637</c:v>
                </c:pt>
                <c:pt idx="1">
                  <c:v>1338</c:v>
                </c:pt>
                <c:pt idx="2">
                  <c:v>1760</c:v>
                </c:pt>
                <c:pt idx="3">
                  <c:v>998</c:v>
                </c:pt>
                <c:pt idx="4">
                  <c:v>866</c:v>
                </c:pt>
              </c:numCache>
            </c:numRef>
          </c:val>
        </c:ser>
        <c:ser>
          <c:idx val="8"/>
          <c:order val="8"/>
          <c:tx>
            <c:strRef>
              <c:f>'2017 2021'!$C$10:$C$10</c:f>
              <c:strCache>
                <c:ptCount val="1"/>
                <c:pt idx="0">
                  <c:v>NOUVELLE AQUITAINE</c:v>
                </c:pt>
              </c:strCache>
            </c:strRef>
          </c:tx>
          <c:spPr>
            <a:solidFill>
              <a:srgbClr val="4b1f6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2021'!$I$10:$M$10</c:f>
              <c:numCache>
                <c:formatCode>General</c:formatCode>
                <c:ptCount val="5"/>
                <c:pt idx="0">
                  <c:v>948</c:v>
                </c:pt>
                <c:pt idx="1">
                  <c:v>1815</c:v>
                </c:pt>
                <c:pt idx="2">
                  <c:v>1089</c:v>
                </c:pt>
                <c:pt idx="3">
                  <c:v>748</c:v>
                </c:pt>
                <c:pt idx="4">
                  <c:v>931</c:v>
                </c:pt>
              </c:numCache>
            </c:numRef>
          </c:val>
        </c:ser>
        <c:ser>
          <c:idx val="9"/>
          <c:order val="9"/>
          <c:tx>
            <c:strRef>
              <c:f>'2017 2021'!$C$11:$C$11</c:f>
              <c:strCache>
                <c:ptCount val="1"/>
                <c:pt idx="0">
                  <c:v>NORMANDIE</c:v>
                </c:pt>
              </c:strCache>
            </c:strRef>
          </c:tx>
          <c:spPr>
            <a:solidFill>
              <a:srgbClr val="ff95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2021'!$I$11:$M$11</c:f>
              <c:numCache>
                <c:formatCode>General</c:formatCode>
                <c:ptCount val="5"/>
                <c:pt idx="0">
                  <c:v>645</c:v>
                </c:pt>
                <c:pt idx="1">
                  <c:v>914</c:v>
                </c:pt>
                <c:pt idx="2">
                  <c:v>838</c:v>
                </c:pt>
                <c:pt idx="3">
                  <c:v>636</c:v>
                </c:pt>
                <c:pt idx="4">
                  <c:v>748</c:v>
                </c:pt>
              </c:numCache>
            </c:numRef>
          </c:val>
        </c:ser>
        <c:ser>
          <c:idx val="10"/>
          <c:order val="10"/>
          <c:tx>
            <c:strRef>
              <c:f>'2017 2021'!$C$12:$C$12</c:f>
              <c:strCache>
                <c:ptCount val="1"/>
                <c:pt idx="0">
                  <c:v>BOURGOGNE-FRANCHE-COMTÉ</c:v>
                </c:pt>
              </c:strCache>
            </c:strRef>
          </c:tx>
          <c:spPr>
            <a:solidFill>
              <a:srgbClr val="c5000b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0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2021'!$I$12:$M$12</c:f>
              <c:numCache>
                <c:formatCode>General</c:formatCode>
                <c:ptCount val="5"/>
                <c:pt idx="0">
                  <c:v>2012</c:v>
                </c:pt>
                <c:pt idx="1">
                  <c:v>717</c:v>
                </c:pt>
                <c:pt idx="2">
                  <c:v>713</c:v>
                </c:pt>
                <c:pt idx="3">
                  <c:v>384</c:v>
                </c:pt>
                <c:pt idx="4">
                  <c:v>723</c:v>
                </c:pt>
              </c:numCache>
            </c:numRef>
          </c:val>
        </c:ser>
        <c:ser>
          <c:idx val="11"/>
          <c:order val="11"/>
          <c:tx>
            <c:strRef>
              <c:f>'2017 2021'!$C$13:$C$13</c:f>
              <c:strCache>
                <c:ptCount val="1"/>
                <c:pt idx="0">
                  <c:v>BRETAGNE</c:v>
                </c:pt>
              </c:strCache>
            </c:strRef>
          </c:tx>
          <c:spPr>
            <a:solidFill>
              <a:srgbClr val="0084d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2021'!$I$1:$M$1</c:f>
              <c:strCache>
                <c:ptCount val="5"/>
                <c:pt idx="0">
                  <c:v>accords 2017</c:v>
                </c:pt>
                <c:pt idx="1">
                  <c:v>accords 2018</c:v>
                </c:pt>
                <c:pt idx="2">
                  <c:v>ACCORDS 2019</c:v>
                </c:pt>
                <c:pt idx="3">
                  <c:v>ACCORDS 2020</c:v>
                </c:pt>
                <c:pt idx="4">
                  <c:v>ACCORDS 2021</c:v>
                </c:pt>
              </c:strCache>
            </c:strRef>
          </c:cat>
          <c:val>
            <c:numRef>
              <c:f>'2017 2021'!$I$13:$M$13</c:f>
              <c:numCache>
                <c:formatCode>General</c:formatCode>
                <c:ptCount val="5"/>
                <c:pt idx="0">
                  <c:v>356</c:v>
                </c:pt>
                <c:pt idx="1">
                  <c:v>650</c:v>
                </c:pt>
                <c:pt idx="2">
                  <c:v>658</c:v>
                </c:pt>
                <c:pt idx="3">
                  <c:v>353</c:v>
                </c:pt>
                <c:pt idx="4">
                  <c:v>489</c:v>
                </c:pt>
              </c:numCache>
            </c:numRef>
          </c:val>
        </c:ser>
        <c:gapWidth val="100"/>
        <c:overlap val="100"/>
        <c:axId val="97053131"/>
        <c:axId val="36245131"/>
      </c:barChart>
      <c:catAx>
        <c:axId val="970531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"/>
              </a:defRPr>
            </a:pPr>
          </a:p>
        </c:txPr>
        <c:crossAx val="36245131"/>
        <c:crosses val="autoZero"/>
        <c:auto val="1"/>
        <c:lblAlgn val="ctr"/>
        <c:lblOffset val="100"/>
        <c:noMultiLvlLbl val="0"/>
      </c:catAx>
      <c:valAx>
        <c:axId val="3624513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053131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6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Saisines par régions 
2017-2021 source : Mi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'2017 2021'!$C$3:$C$3</c:f>
              <c:strCache>
                <c:ptCount val="1"/>
                <c:pt idx="0">
                  <c:v>ILE-DE-FRANCE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2021'!$D$3:$H$3</c:f>
              <c:numCache>
                <c:formatCode>General</c:formatCode>
                <c:ptCount val="5"/>
                <c:pt idx="0">
                  <c:v>18758</c:v>
                </c:pt>
                <c:pt idx="1">
                  <c:v>20604</c:v>
                </c:pt>
                <c:pt idx="2">
                  <c:v>25462</c:v>
                </c:pt>
                <c:pt idx="3">
                  <c:v>15270</c:v>
                </c:pt>
                <c:pt idx="4">
                  <c:v>16942</c:v>
                </c:pt>
              </c:numCache>
            </c:numRef>
          </c:val>
        </c:ser>
        <c:ser>
          <c:idx val="1"/>
          <c:order val="1"/>
          <c:tx>
            <c:strRef>
              <c:f>'2017 2021'!$C$4:$C$4</c:f>
              <c:strCache>
                <c:ptCount val="1"/>
                <c:pt idx="0">
                  <c:v>GRAND EST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2021'!$D$4:$H$4</c:f>
              <c:numCache>
                <c:formatCode>General</c:formatCode>
                <c:ptCount val="5"/>
                <c:pt idx="0">
                  <c:v>4282</c:v>
                </c:pt>
                <c:pt idx="1">
                  <c:v>4535</c:v>
                </c:pt>
                <c:pt idx="2">
                  <c:v>4839</c:v>
                </c:pt>
                <c:pt idx="3">
                  <c:v>3006</c:v>
                </c:pt>
                <c:pt idx="4">
                  <c:v>3954</c:v>
                </c:pt>
              </c:numCache>
            </c:numRef>
          </c:val>
        </c:ser>
        <c:ser>
          <c:idx val="2"/>
          <c:order val="2"/>
          <c:tx>
            <c:strRef>
              <c:f>'2017 2021'!$C$5:$C$5</c:f>
              <c:strCache>
                <c:ptCount val="1"/>
                <c:pt idx="0">
                  <c:v>AUVERGNE-RHÔNE-ALPES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2021'!$D$5:$H$5</c:f>
              <c:numCache>
                <c:formatCode>General</c:formatCode>
                <c:ptCount val="5"/>
                <c:pt idx="0">
                  <c:v>4356</c:v>
                </c:pt>
                <c:pt idx="1">
                  <c:v>4003</c:v>
                </c:pt>
                <c:pt idx="2">
                  <c:v>2621</c:v>
                </c:pt>
                <c:pt idx="3">
                  <c:v>2389</c:v>
                </c:pt>
                <c:pt idx="4">
                  <c:v>4052</c:v>
                </c:pt>
              </c:numCache>
            </c:numRef>
          </c:val>
        </c:ser>
        <c:ser>
          <c:idx val="3"/>
          <c:order val="3"/>
          <c:tx>
            <c:strRef>
              <c:f>'2017 2021'!$C$6:$C$6</c:f>
              <c:strCache>
                <c:ptCount val="1"/>
                <c:pt idx="0">
                  <c:v>HAUTS DE FRANCE</c:v>
                </c:pt>
              </c:strCache>
            </c:strRef>
          </c:tx>
          <c:spPr>
            <a:solidFill>
              <a:srgbClr val="7e002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2021'!$D$6:$H$6</c:f>
              <c:numCache>
                <c:formatCode>General</c:formatCode>
                <c:ptCount val="5"/>
                <c:pt idx="0">
                  <c:v>2497</c:v>
                </c:pt>
                <c:pt idx="1">
                  <c:v>2879</c:v>
                </c:pt>
                <c:pt idx="2">
                  <c:v>3256</c:v>
                </c:pt>
                <c:pt idx="3">
                  <c:v>2474</c:v>
                </c:pt>
                <c:pt idx="4">
                  <c:v>2171</c:v>
                </c:pt>
              </c:numCache>
            </c:numRef>
          </c:val>
        </c:ser>
        <c:ser>
          <c:idx val="4"/>
          <c:order val="4"/>
          <c:tx>
            <c:strRef>
              <c:f>'2017 2021'!$C$7:$C$7</c:f>
              <c:strCache>
                <c:ptCount val="1"/>
                <c:pt idx="0">
                  <c:v>PROVENCE-ALPES-CÔTE D'AZUR ET CORSE</c:v>
                </c:pt>
              </c:strCache>
            </c:strRef>
          </c:tx>
          <c:spPr>
            <a:solidFill>
              <a:srgbClr val="83caf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2021'!$D$7:$H$7</c:f>
              <c:numCache>
                <c:formatCode>General</c:formatCode>
                <c:ptCount val="5"/>
                <c:pt idx="0">
                  <c:v>2448</c:v>
                </c:pt>
                <c:pt idx="1">
                  <c:v>3315</c:v>
                </c:pt>
                <c:pt idx="2">
                  <c:v>3447</c:v>
                </c:pt>
                <c:pt idx="3">
                  <c:v>1609</c:v>
                </c:pt>
                <c:pt idx="4">
                  <c:v>1728</c:v>
                </c:pt>
              </c:numCache>
            </c:numRef>
          </c:val>
        </c:ser>
        <c:ser>
          <c:idx val="5"/>
          <c:order val="5"/>
          <c:tx>
            <c:strRef>
              <c:f>'2017 2021'!$C$8:$C$8</c:f>
              <c:strCache>
                <c:ptCount val="1"/>
                <c:pt idx="0">
                  <c:v>OCCITANIE</c:v>
                </c:pt>
              </c:strCache>
            </c:strRef>
          </c:tx>
          <c:spPr>
            <a:solidFill>
              <a:srgbClr val="31400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2021'!$D$8:$H$8</c:f>
              <c:numCache>
                <c:formatCode>General</c:formatCode>
                <c:ptCount val="5"/>
                <c:pt idx="0">
                  <c:v>1863</c:v>
                </c:pt>
                <c:pt idx="1">
                  <c:v>1972</c:v>
                </c:pt>
                <c:pt idx="2">
                  <c:v>1744</c:v>
                </c:pt>
                <c:pt idx="3">
                  <c:v>1090</c:v>
                </c:pt>
                <c:pt idx="4">
                  <c:v>1794</c:v>
                </c:pt>
              </c:numCache>
            </c:numRef>
          </c:val>
        </c:ser>
        <c:ser>
          <c:idx val="6"/>
          <c:order val="6"/>
          <c:tx>
            <c:strRef>
              <c:f>'2017 2021'!$C$9:$C$9</c:f>
              <c:strCache>
                <c:ptCount val="1"/>
                <c:pt idx="0">
                  <c:v>PAYS DE LA LOIRE</c:v>
                </c:pt>
              </c:strCache>
            </c:strRef>
          </c:tx>
          <c:spPr>
            <a:solidFill>
              <a:srgbClr val="aecf0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2021'!$D$9:$H$9</c:f>
              <c:numCache>
                <c:formatCode>General</c:formatCode>
                <c:ptCount val="5"/>
                <c:pt idx="0">
                  <c:v>766</c:v>
                </c:pt>
                <c:pt idx="1">
                  <c:v>1984</c:v>
                </c:pt>
                <c:pt idx="2">
                  <c:v>2228</c:v>
                </c:pt>
                <c:pt idx="3">
                  <c:v>1348</c:v>
                </c:pt>
                <c:pt idx="4">
                  <c:v>1471</c:v>
                </c:pt>
              </c:numCache>
            </c:numRef>
          </c:val>
        </c:ser>
        <c:ser>
          <c:idx val="7"/>
          <c:order val="7"/>
          <c:tx>
            <c:strRef>
              <c:f>'2017 2021'!$C$10:$C$10</c:f>
              <c:strCache>
                <c:ptCount val="1"/>
                <c:pt idx="0">
                  <c:v>NOUVELLE AQUITAINE</c:v>
                </c:pt>
              </c:strCache>
            </c:strRef>
          </c:tx>
          <c:spPr>
            <a:solidFill>
              <a:srgbClr val="4b1f6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2021'!$D$10:$H$10</c:f>
              <c:numCache>
                <c:formatCode>General</c:formatCode>
                <c:ptCount val="5"/>
                <c:pt idx="0">
                  <c:v>1232</c:v>
                </c:pt>
                <c:pt idx="1">
                  <c:v>1850</c:v>
                </c:pt>
                <c:pt idx="2">
                  <c:v>1528</c:v>
                </c:pt>
                <c:pt idx="3">
                  <c:v>958</c:v>
                </c:pt>
                <c:pt idx="4">
                  <c:v>1576</c:v>
                </c:pt>
              </c:numCache>
            </c:numRef>
          </c:val>
        </c:ser>
        <c:ser>
          <c:idx val="8"/>
          <c:order val="8"/>
          <c:tx>
            <c:strRef>
              <c:f>'2017 2021'!$C$11:$C$11</c:f>
              <c:strCache>
                <c:ptCount val="1"/>
                <c:pt idx="0">
                  <c:v>NORMANDIE</c:v>
                </c:pt>
              </c:strCache>
            </c:strRef>
          </c:tx>
          <c:spPr>
            <a:solidFill>
              <a:srgbClr val="ff95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2021'!$D$11:$H$11</c:f>
              <c:numCache>
                <c:formatCode>General</c:formatCode>
                <c:ptCount val="5"/>
                <c:pt idx="0">
                  <c:v>1224</c:v>
                </c:pt>
                <c:pt idx="1">
                  <c:v>1509</c:v>
                </c:pt>
                <c:pt idx="2">
                  <c:v>1332</c:v>
                </c:pt>
                <c:pt idx="3">
                  <c:v>1071</c:v>
                </c:pt>
                <c:pt idx="4">
                  <c:v>1362</c:v>
                </c:pt>
              </c:numCache>
            </c:numRef>
          </c:val>
        </c:ser>
        <c:ser>
          <c:idx val="9"/>
          <c:order val="9"/>
          <c:tx>
            <c:strRef>
              <c:f>'2017 2021'!$C$12:$C$12</c:f>
              <c:strCache>
                <c:ptCount val="1"/>
                <c:pt idx="0">
                  <c:v>BOURGOGNE-FRANCHE-COMTÉ</c:v>
                </c:pt>
              </c:strCache>
            </c:strRef>
          </c:tx>
          <c:spPr>
            <a:solidFill>
              <a:srgbClr val="c5000b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2021'!$D$12:$H$12</c:f>
              <c:numCache>
                <c:formatCode>General</c:formatCode>
                <c:ptCount val="5"/>
                <c:pt idx="0">
                  <c:v>1833</c:v>
                </c:pt>
                <c:pt idx="1">
                  <c:v>1230</c:v>
                </c:pt>
                <c:pt idx="2">
                  <c:v>1064</c:v>
                </c:pt>
                <c:pt idx="3">
                  <c:v>573</c:v>
                </c:pt>
                <c:pt idx="4">
                  <c:v>1322</c:v>
                </c:pt>
              </c:numCache>
            </c:numRef>
          </c:val>
        </c:ser>
        <c:ser>
          <c:idx val="10"/>
          <c:order val="10"/>
          <c:tx>
            <c:strRef>
              <c:f>'2017 2021'!$C$13:$C$13</c:f>
              <c:strCache>
                <c:ptCount val="1"/>
                <c:pt idx="0">
                  <c:v>BRETAGNE</c:v>
                </c:pt>
              </c:strCache>
            </c:strRef>
          </c:tx>
          <c:spPr>
            <a:solidFill>
              <a:srgbClr val="0084d1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2021'!$D$13:$H$13</c:f>
              <c:numCache>
                <c:formatCode>General</c:formatCode>
                <c:ptCount val="5"/>
                <c:pt idx="0">
                  <c:v>1427</c:v>
                </c:pt>
                <c:pt idx="1">
                  <c:v>1249</c:v>
                </c:pt>
                <c:pt idx="2">
                  <c:v>1210</c:v>
                </c:pt>
                <c:pt idx="3">
                  <c:v>611</c:v>
                </c:pt>
                <c:pt idx="4">
                  <c:v>1107</c:v>
                </c:pt>
              </c:numCache>
            </c:numRef>
          </c:val>
        </c:ser>
        <c:ser>
          <c:idx val="11"/>
          <c:order val="11"/>
          <c:tx>
            <c:strRef>
              <c:f>'2017 2021'!$C$14:$C$14</c:f>
              <c:strCache>
                <c:ptCount val="1"/>
                <c:pt idx="0">
                  <c:v>CENTRE-VAL DE LOIRE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 2021'!$D$1:$H$1</c:f>
              <c:strCache>
                <c:ptCount val="5"/>
                <c:pt idx="0">
                  <c:v>saisines 2017</c:v>
                </c:pt>
                <c:pt idx="1">
                  <c:v>saisines 2018</c:v>
                </c:pt>
                <c:pt idx="2">
                  <c:v>SAISINES 2019</c:v>
                </c:pt>
                <c:pt idx="3">
                  <c:v>SAISINES 2020</c:v>
                </c:pt>
                <c:pt idx="4">
                  <c:v>SAISINES 2021</c:v>
                </c:pt>
              </c:strCache>
            </c:strRef>
          </c:cat>
          <c:val>
            <c:numRef>
              <c:f>'2017 2021'!$D$14:$H$14</c:f>
              <c:numCache>
                <c:formatCode>General</c:formatCode>
                <c:ptCount val="5"/>
                <c:pt idx="0">
                  <c:v>734</c:v>
                </c:pt>
                <c:pt idx="1">
                  <c:v>1017</c:v>
                </c:pt>
                <c:pt idx="2">
                  <c:v>887</c:v>
                </c:pt>
                <c:pt idx="3">
                  <c:v>718</c:v>
                </c:pt>
                <c:pt idx="4">
                  <c:v>1061</c:v>
                </c:pt>
              </c:numCache>
            </c:numRef>
          </c:val>
        </c:ser>
        <c:gapWidth val="100"/>
        <c:overlap val="100"/>
        <c:axId val="47395090"/>
        <c:axId val="57307633"/>
      </c:barChart>
      <c:catAx>
        <c:axId val="4739509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7307633"/>
        <c:crosses val="autoZero"/>
        <c:auto val="1"/>
        <c:lblAlgn val="ctr"/>
        <c:lblOffset val="100"/>
        <c:noMultiLvlLbl val="0"/>
      </c:catAx>
      <c:valAx>
        <c:axId val="5730763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7395090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700" spc="-1" strike="noStrike">
              <a:latin typeface="Didot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00" spc="-1" strike="noStrike">
                <a:latin typeface="Didot"/>
              </a:defRPr>
            </a:pPr>
            <a:r>
              <a:rPr b="1" sz="1000" spc="-1" strike="noStrike">
                <a:latin typeface="Didot"/>
              </a:rPr>
              <a:t>taux de transferts par régions 
2017-2021 source : Mi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'TAUX DE TRANSFERT '!$C$2:$C$2</c:f>
              <c:strCache>
                <c:ptCount val="1"/>
                <c:pt idx="0">
                  <c:v>HAUTS DE FRANCE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'!$D$2:$H$2</c:f>
              <c:numCache>
                <c:formatCode>General</c:formatCode>
                <c:ptCount val="5"/>
                <c:pt idx="0">
                  <c:v>0.185873605947955</c:v>
                </c:pt>
                <c:pt idx="1">
                  <c:v>0.242594075260208</c:v>
                </c:pt>
                <c:pt idx="2">
                  <c:v>0.272672672672673</c:v>
                </c:pt>
                <c:pt idx="3">
                  <c:v>0.477091633466135</c:v>
                </c:pt>
                <c:pt idx="4">
                  <c:v>0.400200601805416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'TAUX DE TRANSFERT '!$C$3:$C$3</c:f>
              <c:strCache>
                <c:ptCount val="1"/>
                <c:pt idx="0">
                  <c:v>GRAND EST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'!$D$3:$H$3</c:f>
              <c:numCache>
                <c:formatCode>General</c:formatCode>
                <c:ptCount val="5"/>
                <c:pt idx="0">
                  <c:v>0.101170160897123</c:v>
                </c:pt>
                <c:pt idx="1">
                  <c:v>0.251186564439576</c:v>
                </c:pt>
                <c:pt idx="2">
                  <c:v>0.480485689505638</c:v>
                </c:pt>
                <c:pt idx="3">
                  <c:v>0.492713393476752</c:v>
                </c:pt>
                <c:pt idx="4">
                  <c:v>0.357941834451902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'TAUX DE TRANSFERT '!$C$4:$C$4</c:f>
              <c:strCache>
                <c:ptCount val="1"/>
                <c:pt idx="0">
                  <c:v>BOURGOGNE-FRANCHE-COMTÉ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800" spc="-1" strike="noStrike"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'!$D$4:$H$4</c:f>
              <c:numCache>
                <c:formatCode>General</c:formatCode>
                <c:ptCount val="5"/>
                <c:pt idx="0">
                  <c:v>0.081013916500994</c:v>
                </c:pt>
                <c:pt idx="1">
                  <c:v>0.274755927475593</c:v>
                </c:pt>
                <c:pt idx="2">
                  <c:v>0.474053295932679</c:v>
                </c:pt>
                <c:pt idx="3">
                  <c:v>0.583333333333333</c:v>
                </c:pt>
                <c:pt idx="4">
                  <c:v>0.30567081604426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'TAUX DE TRANSFERT '!$C$5:$C$5</c:f>
              <c:strCache>
                <c:ptCount val="1"/>
                <c:pt idx="0">
                  <c:v>PAYS DE LA LOIRE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'!$D$5:$H$5</c:f>
              <c:numCache>
                <c:formatCode>General</c:formatCode>
                <c:ptCount val="5"/>
                <c:pt idx="0">
                  <c:v>0.0847723704866562</c:v>
                </c:pt>
                <c:pt idx="1">
                  <c:v>0.0837070254110613</c:v>
                </c:pt>
                <c:pt idx="2">
                  <c:v>0.135227272727273</c:v>
                </c:pt>
                <c:pt idx="3">
                  <c:v>0.141282565130261</c:v>
                </c:pt>
                <c:pt idx="4">
                  <c:v>0.244803695150115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'TAUX DE TRANSFERT '!$C$6:$C$6</c:f>
              <c:strCache>
                <c:ptCount val="1"/>
                <c:pt idx="0">
                  <c:v>BRETAGNE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'!$D$6:$H$6</c:f>
              <c:numCache>
                <c:formatCode>General</c:formatCode>
                <c:ptCount val="5"/>
                <c:pt idx="0">
                  <c:v>0.25</c:v>
                </c:pt>
                <c:pt idx="1">
                  <c:v>0.209230769230769</c:v>
                </c:pt>
                <c:pt idx="2">
                  <c:v>0.18693009118541</c:v>
                </c:pt>
                <c:pt idx="3">
                  <c:v>0.226628895184136</c:v>
                </c:pt>
                <c:pt idx="4">
                  <c:v>0.214723926380368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'TAUX DE TRANSFERT '!$C$7:$C$7</c:f>
              <c:strCache>
                <c:ptCount val="1"/>
                <c:pt idx="0">
                  <c:v>NOUVELLE AQUITAINE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'!$D$7:$H$7</c:f>
              <c:numCache>
                <c:formatCode>General</c:formatCode>
                <c:ptCount val="5"/>
                <c:pt idx="0">
                  <c:v>0.138185654008439</c:v>
                </c:pt>
                <c:pt idx="1">
                  <c:v>0.122865013774105</c:v>
                </c:pt>
                <c:pt idx="2">
                  <c:v>0.249770431588613</c:v>
                </c:pt>
                <c:pt idx="3">
                  <c:v>0.18716577540107</c:v>
                </c:pt>
                <c:pt idx="4">
                  <c:v>0.172932330827068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'TAUX DE TRANSFERT '!$C$8:$C$8</c:f>
              <c:strCache>
                <c:ptCount val="1"/>
                <c:pt idx="0">
                  <c:v>OCCITANIE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'!$D$8:$H$8</c:f>
              <c:numCache>
                <c:formatCode>General</c:formatCode>
                <c:ptCount val="5"/>
                <c:pt idx="0">
                  <c:v>0.139084507042254</c:v>
                </c:pt>
                <c:pt idx="1">
                  <c:v>0.118875502008032</c:v>
                </c:pt>
                <c:pt idx="2">
                  <c:v>0.269102990033223</c:v>
                </c:pt>
                <c:pt idx="3">
                  <c:v>0.126543209876543</c:v>
                </c:pt>
                <c:pt idx="4">
                  <c:v>0.167396061269147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'TAUX DE TRANSFERT '!$C$10:$C$10</c:f>
              <c:strCache>
                <c:ptCount val="1"/>
                <c:pt idx="0">
                  <c:v>NORMANDIE</c:v>
                </c:pt>
              </c:strCache>
            </c:strRef>
          </c:tx>
          <c:spPr>
            <a:solidFill>
              <a:srgbClr val="aecf00"/>
            </a:solidFill>
            <a:ln w="28800">
              <a:solidFill>
                <a:srgbClr val="aecf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'!$D$10:$H$10</c:f>
              <c:numCache>
                <c:formatCode>General</c:formatCode>
                <c:ptCount val="5"/>
                <c:pt idx="0">
                  <c:v>0.147286821705426</c:v>
                </c:pt>
                <c:pt idx="1">
                  <c:v>0.181619256017505</c:v>
                </c:pt>
                <c:pt idx="2">
                  <c:v>0.239856801909308</c:v>
                </c:pt>
                <c:pt idx="3">
                  <c:v>0.199685534591195</c:v>
                </c:pt>
                <c:pt idx="4">
                  <c:v>0.159090909090909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'TAUX DE TRANSFERT '!$C$11:$C$11</c:f>
              <c:strCache>
                <c:ptCount val="1"/>
                <c:pt idx="0">
                  <c:v>CENTRE-VAL DE LOIRE</c:v>
                </c:pt>
              </c:strCache>
            </c:strRef>
          </c:tx>
          <c:spPr>
            <a:solidFill>
              <a:srgbClr val="729fcf"/>
            </a:solidFill>
            <a:ln w="28800">
              <a:solidFill>
                <a:srgbClr val="729fc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'!$D$11:$H$11</c:f>
              <c:numCache>
                <c:formatCode>General</c:formatCode>
                <c:ptCount val="5"/>
                <c:pt idx="0">
                  <c:v>0.22972972972973</c:v>
                </c:pt>
                <c:pt idx="1">
                  <c:v>0.329593267882188</c:v>
                </c:pt>
                <c:pt idx="2">
                  <c:v>0.244288224956063</c:v>
                </c:pt>
                <c:pt idx="3">
                  <c:v>0.175879396984925</c:v>
                </c:pt>
                <c:pt idx="4">
                  <c:v>0.134357005758157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'TAUX DE TRANSFERT '!$C$12:$C$12</c:f>
              <c:strCache>
                <c:ptCount val="1"/>
                <c:pt idx="0">
                  <c:v>PROVENCE-ALPES-CÔTE D'AZUR ET CORSE</c:v>
                </c:pt>
              </c:strCache>
            </c:strRef>
          </c:tx>
          <c:spPr>
            <a:solidFill>
              <a:srgbClr val="ff950e"/>
            </a:solidFill>
            <a:ln w="28800">
              <a:solidFill>
                <a:srgbClr val="ff95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'!$D$12:$H$12</c:f>
              <c:numCache>
                <c:formatCode>General</c:formatCode>
                <c:ptCount val="5"/>
                <c:pt idx="0">
                  <c:v>0.05625</c:v>
                </c:pt>
                <c:pt idx="1">
                  <c:v>0.0422597864768683</c:v>
                </c:pt>
                <c:pt idx="2">
                  <c:v>0.162744116174261</c:v>
                </c:pt>
                <c:pt idx="3">
                  <c:v>0.133971291866029</c:v>
                </c:pt>
                <c:pt idx="4">
                  <c:v>0.127161749745677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'TAUX DE TRANSFERT '!$C$13:$C$13</c:f>
              <c:strCache>
                <c:ptCount val="1"/>
                <c:pt idx="0">
                  <c:v>AUVERGNE-RHÔNE-ALPES</c:v>
                </c:pt>
              </c:strCache>
            </c:strRef>
          </c:tx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'!$D$13:$H$13</c:f>
              <c:numCache>
                <c:formatCode>General</c:formatCode>
                <c:ptCount val="5"/>
                <c:pt idx="0">
                  <c:v>0.0460471567267684</c:v>
                </c:pt>
                <c:pt idx="1">
                  <c:v>0.079521463757917</c:v>
                </c:pt>
                <c:pt idx="2">
                  <c:v>0.119760479041916</c:v>
                </c:pt>
                <c:pt idx="3">
                  <c:v>0.115457413249211</c:v>
                </c:pt>
                <c:pt idx="4">
                  <c:v>0.1202778983934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'TAUX DE TRANSFERT '!$C$14:$C$14</c:f>
              <c:strCache>
                <c:ptCount val="1"/>
                <c:pt idx="0">
                  <c:v>ILE-DE-FRANCE</c:v>
                </c:pt>
              </c:strCache>
            </c:strRef>
          </c:tx>
          <c:spPr>
            <a:solidFill>
              <a:srgbClr val="800080"/>
            </a:solidFill>
            <a:ln w="36000">
              <a:solidFill>
                <a:srgbClr val="8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'TAUX DE TRANSFERT '!$D$1:$H$1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'TAUX DE TRANSFERT '!$D$14:$H$14</c:f>
              <c:numCache>
                <c:formatCode>General</c:formatCode>
                <c:ptCount val="5"/>
                <c:pt idx="0">
                  <c:v>0.0754595291841341</c:v>
                </c:pt>
                <c:pt idx="1">
                  <c:v>0.0769171896525333</c:v>
                </c:pt>
                <c:pt idx="2">
                  <c:v>0.12609841827768</c:v>
                </c:pt>
                <c:pt idx="3">
                  <c:v>0.089804484701204</c:v>
                </c:pt>
                <c:pt idx="4">
                  <c:v>0.0905689446461979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3141269"/>
        <c:axId val="54758425"/>
      </c:lineChart>
      <c:catAx>
        <c:axId val="3314126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600" spc="-1" strike="noStrike">
                <a:latin typeface="Didot"/>
              </a:defRPr>
            </a:pPr>
          </a:p>
        </c:txPr>
        <c:crossAx val="54758425"/>
        <c:crossesAt val="0"/>
        <c:auto val="1"/>
        <c:lblAlgn val="ctr"/>
        <c:lblOffset val="100"/>
        <c:noMultiLvlLbl val="0"/>
      </c:catAx>
      <c:valAx>
        <c:axId val="5475842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\ %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600" spc="-1" strike="noStrike">
                <a:latin typeface="Didot"/>
              </a:defRPr>
            </a:pPr>
          </a:p>
        </c:txPr>
        <c:crossAx val="33141269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600" spc="-1" strike="noStrike">
              <a:latin typeface="Didot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31</xdr:row>
      <xdr:rowOff>88920</xdr:rowOff>
    </xdr:from>
    <xdr:to>
      <xdr:col>7</xdr:col>
      <xdr:colOff>69480</xdr:colOff>
      <xdr:row>51</xdr:row>
      <xdr:rowOff>76680</xdr:rowOff>
    </xdr:to>
    <xdr:graphicFrame>
      <xdr:nvGraphicFramePr>
        <xdr:cNvPr id="0" name=""/>
        <xdr:cNvGraphicFramePr/>
      </xdr:nvGraphicFramePr>
      <xdr:xfrm>
        <a:off x="0" y="5905440"/>
        <a:ext cx="575892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334800</xdr:colOff>
      <xdr:row>16</xdr:row>
      <xdr:rowOff>44640</xdr:rowOff>
    </xdr:from>
    <xdr:to>
      <xdr:col>20</xdr:col>
      <xdr:colOff>467280</xdr:colOff>
      <xdr:row>37</xdr:row>
      <xdr:rowOff>105840</xdr:rowOff>
    </xdr:to>
    <xdr:graphicFrame>
      <xdr:nvGraphicFramePr>
        <xdr:cNvPr id="1" name=""/>
        <xdr:cNvGraphicFramePr/>
      </xdr:nvGraphicFramePr>
      <xdr:xfrm>
        <a:off x="6837120" y="3422880"/>
        <a:ext cx="9743760" cy="3475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460800</xdr:colOff>
      <xdr:row>0</xdr:row>
      <xdr:rowOff>0</xdr:rowOff>
    </xdr:from>
    <xdr:to>
      <xdr:col>22</xdr:col>
      <xdr:colOff>13320</xdr:colOff>
      <xdr:row>29</xdr:row>
      <xdr:rowOff>123840</xdr:rowOff>
    </xdr:to>
    <xdr:graphicFrame>
      <xdr:nvGraphicFramePr>
        <xdr:cNvPr id="2" name=""/>
        <xdr:cNvGraphicFramePr/>
      </xdr:nvGraphicFramePr>
      <xdr:xfrm>
        <a:off x="8596440" y="0"/>
        <a:ext cx="9351720" cy="5251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1"/>
  <sheetViews>
    <sheetView showFormulas="false" showGridLines="true" showRowColHeaders="true" showZeros="true" rightToLeft="false" tabSelected="true" showOutlineSymbols="true" defaultGridColor="true" view="normal" topLeftCell="A3" colorId="64" zoomScale="231" zoomScaleNormal="231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false" hidden="false" outlineLevel="0" max="7" min="1" style="1" width="11.52"/>
  </cols>
  <sheetData>
    <row r="1" customFormat="false" ht="12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customFormat="false" ht="12.8" hidden="false" customHeight="false" outlineLevel="0" collapsed="false">
      <c r="A2" s="5" t="n">
        <v>13</v>
      </c>
      <c r="B2" s="6" t="n">
        <v>11.6</v>
      </c>
      <c r="C2" s="6" t="n">
        <v>25</v>
      </c>
      <c r="D2" s="6" t="n">
        <v>28.7</v>
      </c>
      <c r="E2" s="6" t="n">
        <v>8.11111111111111</v>
      </c>
      <c r="F2" s="7" t="n">
        <f aca="false">+G2-E2-D2-C2-B2</f>
        <v>289.388888888889</v>
      </c>
      <c r="G2" s="8" t="n">
        <v>362.8</v>
      </c>
    </row>
    <row r="3" customFormat="false" ht="12.8" hidden="false" customHeight="false" outlineLevel="0" collapsed="false">
      <c r="A3" s="9" t="n">
        <v>25</v>
      </c>
      <c r="B3" s="10" t="n">
        <v>14.4375</v>
      </c>
      <c r="C3" s="10" t="n">
        <v>17.5</v>
      </c>
      <c r="D3" s="10" t="n">
        <v>43.1875</v>
      </c>
      <c r="E3" s="10" t="n">
        <v>12.625</v>
      </c>
      <c r="F3" s="11" t="n">
        <f aca="false">+G3-E3-D3-C3-B3</f>
        <v>223.625</v>
      </c>
      <c r="G3" s="12" t="n">
        <v>311.375</v>
      </c>
    </row>
    <row r="4" customFormat="false" ht="12.8" hidden="false" customHeight="false" outlineLevel="0" collapsed="false">
      <c r="A4" s="5" t="n">
        <v>31</v>
      </c>
      <c r="B4" s="6" t="n">
        <v>15.1785714285714</v>
      </c>
      <c r="C4" s="6" t="n">
        <v>13.3392857142857</v>
      </c>
      <c r="D4" s="6" t="n">
        <v>52.625</v>
      </c>
      <c r="E4" s="6" t="n">
        <v>14.25</v>
      </c>
      <c r="F4" s="7" t="n">
        <f aca="false">+G4-E4-D4-C4-B4</f>
        <v>261.267857142857</v>
      </c>
      <c r="G4" s="8" t="n">
        <v>356.660714285714</v>
      </c>
    </row>
    <row r="5" customFormat="false" ht="12.8" hidden="false" customHeight="false" outlineLevel="0" collapsed="false">
      <c r="A5" s="9" t="n">
        <v>33</v>
      </c>
      <c r="B5" s="10" t="n">
        <v>24.8219178082192</v>
      </c>
      <c r="C5" s="10" t="n">
        <v>20.986301369863</v>
      </c>
      <c r="D5" s="10" t="n">
        <v>69.3835616438356</v>
      </c>
      <c r="E5" s="10" t="n">
        <v>34.5342465753425</v>
      </c>
      <c r="F5" s="11" t="n">
        <f aca="false">+G5-E5-D5-C5-B5</f>
        <v>256.657534246575</v>
      </c>
      <c r="G5" s="12" t="n">
        <v>406.383561643836</v>
      </c>
    </row>
    <row r="6" customFormat="false" ht="12.8" hidden="false" customHeight="false" outlineLevel="0" collapsed="false">
      <c r="A6" s="5" t="n">
        <v>35</v>
      </c>
      <c r="B6" s="6" t="n">
        <v>13.4230769230769</v>
      </c>
      <c r="C6" s="6" t="n">
        <v>15.2115384615385</v>
      </c>
      <c r="D6" s="6" t="n">
        <v>72.4423076923077</v>
      </c>
      <c r="E6" s="6" t="n">
        <v>20.9038461538462</v>
      </c>
      <c r="F6" s="7" t="n">
        <f aca="false">+G6-E6-D6-C6-B6</f>
        <v>197.865384615385</v>
      </c>
      <c r="G6" s="8" t="n">
        <v>319.846153846154</v>
      </c>
    </row>
    <row r="7" customFormat="false" ht="12.8" hidden="false" customHeight="false" outlineLevel="0" collapsed="false">
      <c r="A7" s="9" t="n">
        <v>45</v>
      </c>
      <c r="B7" s="10" t="n">
        <v>26.875</v>
      </c>
      <c r="C7" s="10" t="n">
        <v>21.25</v>
      </c>
      <c r="D7" s="10" t="n">
        <v>100</v>
      </c>
      <c r="E7" s="10" t="n">
        <v>28.375</v>
      </c>
      <c r="F7" s="11" t="n">
        <f aca="false">+G7-E7-D7-C7-B7</f>
        <v>294.75</v>
      </c>
      <c r="G7" s="12" t="n">
        <v>471.25</v>
      </c>
    </row>
    <row r="8" customFormat="false" ht="12.8" hidden="false" customHeight="false" outlineLevel="0" collapsed="false">
      <c r="A8" s="5" t="n">
        <v>49</v>
      </c>
      <c r="B8" s="6" t="n">
        <v>3.24881516587678</v>
      </c>
      <c r="C8" s="6" t="n">
        <v>17.0545023696682</v>
      </c>
      <c r="D8" s="6" t="n">
        <v>30.8199052132701</v>
      </c>
      <c r="E8" s="6" t="n">
        <v>28.8408551068884</v>
      </c>
      <c r="F8" s="7" t="n">
        <f aca="false">+G8-E8-D8-C8-B8</f>
        <v>261.244948272563</v>
      </c>
      <c r="G8" s="8" t="n">
        <v>341.209026128266</v>
      </c>
    </row>
    <row r="9" customFormat="false" ht="12.8" hidden="false" customHeight="false" outlineLevel="0" collapsed="false">
      <c r="A9" s="9" t="n">
        <v>59</v>
      </c>
      <c r="B9" s="10" t="n">
        <v>9.27272727272727</v>
      </c>
      <c r="C9" s="10" t="n">
        <v>13.7272727272727</v>
      </c>
      <c r="D9" s="10" t="n">
        <v>31</v>
      </c>
      <c r="E9" s="10" t="n">
        <v>28.0606060606061</v>
      </c>
      <c r="F9" s="11" t="n">
        <f aca="false">+G9-E9-D9-C9-B9</f>
        <v>236.636363636364</v>
      </c>
      <c r="G9" s="12" t="n">
        <v>318.69696969697</v>
      </c>
    </row>
    <row r="10" customFormat="false" ht="12.8" hidden="false" customHeight="false" outlineLevel="0" collapsed="false">
      <c r="A10" s="5" t="n">
        <v>67</v>
      </c>
      <c r="B10" s="6" t="n">
        <v>12.4084507042254</v>
      </c>
      <c r="C10" s="6" t="n">
        <v>13.887323943662</v>
      </c>
      <c r="D10" s="6" t="n">
        <v>23.8450704225352</v>
      </c>
      <c r="E10" s="6" t="n">
        <v>29.9701492537313</v>
      </c>
      <c r="F10" s="7" t="n">
        <f aca="false">+G10-E10-D10-C10-B10</f>
        <v>247.017577104418</v>
      </c>
      <c r="G10" s="8" t="n">
        <v>327.128571428571</v>
      </c>
    </row>
    <row r="11" customFormat="false" ht="12.8" hidden="false" customHeight="false" outlineLevel="0" collapsed="false">
      <c r="A11" s="9" t="n">
        <v>69</v>
      </c>
      <c r="B11" s="10" t="n">
        <v>29.1647058823529</v>
      </c>
      <c r="C11" s="10" t="n">
        <v>19.8588235294118</v>
      </c>
      <c r="D11" s="10" t="n">
        <v>68.2235294117647</v>
      </c>
      <c r="E11" s="10" t="n">
        <v>31.8</v>
      </c>
      <c r="F11" s="11" t="n">
        <f aca="false">+G11-E11-D11-C11-B11</f>
        <v>199.858823529412</v>
      </c>
      <c r="G11" s="12" t="n">
        <v>348.905882352941</v>
      </c>
    </row>
    <row r="12" customFormat="false" ht="12.8" hidden="false" customHeight="false" outlineLevel="0" collapsed="false">
      <c r="A12" s="5" t="n">
        <v>75</v>
      </c>
      <c r="B12" s="6" t="n">
        <v>10.968253968254</v>
      </c>
      <c r="C12" s="6" t="n">
        <v>11.7142857142857</v>
      </c>
      <c r="D12" s="6" t="n">
        <v>42.5833333333333</v>
      </c>
      <c r="E12" s="6" t="n">
        <v>43.1388888888889</v>
      </c>
      <c r="F12" s="7" t="n">
        <f aca="false">+G12-E12-D12-C12-B12</f>
        <v>208.706349206349</v>
      </c>
      <c r="G12" s="8" t="n">
        <v>317.111111111111</v>
      </c>
    </row>
    <row r="13" customFormat="false" ht="12.8" hidden="false" customHeight="false" outlineLevel="0" collapsed="false">
      <c r="A13" s="9" t="n">
        <v>76</v>
      </c>
      <c r="B13" s="10" t="n">
        <v>12.0161290322581</v>
      </c>
      <c r="C13" s="10" t="n">
        <v>20.1774193548387</v>
      </c>
      <c r="D13" s="10" t="n">
        <v>28.5645161290323</v>
      </c>
      <c r="E13" s="10" t="n">
        <v>58.5322580645161</v>
      </c>
      <c r="F13" s="11" t="n">
        <f aca="false">+G13-E13-D13-C13-B13</f>
        <v>187.725806451613</v>
      </c>
      <c r="G13" s="12" t="n">
        <v>307.016129032258</v>
      </c>
    </row>
    <row r="14" customFormat="false" ht="12.8" hidden="false" customHeight="false" outlineLevel="0" collapsed="false">
      <c r="A14" s="5" t="n">
        <v>77</v>
      </c>
      <c r="B14" s="6" t="n">
        <v>8.09090909090909</v>
      </c>
      <c r="C14" s="6" t="n">
        <v>14.0909090909091</v>
      </c>
      <c r="D14" s="6" t="n">
        <v>24.5454545454545</v>
      </c>
      <c r="E14" s="6" t="n">
        <v>45.1818181818182</v>
      </c>
      <c r="F14" s="7" t="n">
        <f aca="false">+G14-E14-D14-C14-B14</f>
        <v>219</v>
      </c>
      <c r="G14" s="8" t="n">
        <v>310.909090909091</v>
      </c>
    </row>
    <row r="15" customFormat="false" ht="12.8" hidden="false" customHeight="false" outlineLevel="0" collapsed="false">
      <c r="A15" s="9" t="n">
        <v>78</v>
      </c>
      <c r="B15" s="10" t="n">
        <v>21.6666666666667</v>
      </c>
      <c r="C15" s="10" t="n">
        <v>22.5833333333333</v>
      </c>
      <c r="D15" s="10" t="n">
        <v>20.3333333333333</v>
      </c>
      <c r="E15" s="10" t="n">
        <v>68.6666666666667</v>
      </c>
      <c r="F15" s="11" t="n">
        <f aca="false">+G15-E15-D15-C15-B15</f>
        <v>243.833333333333</v>
      </c>
      <c r="G15" s="12" t="n">
        <v>377.083333333333</v>
      </c>
    </row>
    <row r="16" customFormat="false" ht="12.8" hidden="false" customHeight="false" outlineLevel="0" collapsed="false">
      <c r="A16" s="5" t="n">
        <v>91</v>
      </c>
      <c r="B16" s="6" t="n">
        <v>37.75</v>
      </c>
      <c r="C16" s="6" t="n">
        <v>31</v>
      </c>
      <c r="D16" s="6" t="n">
        <v>68.75</v>
      </c>
      <c r="E16" s="6" t="n">
        <v>54</v>
      </c>
      <c r="F16" s="7" t="n">
        <f aca="false">+G16-E16-D16-C16-B16</f>
        <v>273.5</v>
      </c>
      <c r="G16" s="8" t="n">
        <v>465</v>
      </c>
    </row>
    <row r="17" customFormat="false" ht="12.8" hidden="false" customHeight="false" outlineLevel="0" collapsed="false">
      <c r="A17" s="9" t="n">
        <v>92</v>
      </c>
      <c r="B17" s="10" t="n">
        <v>3.42105263157895</v>
      </c>
      <c r="C17" s="10" t="n">
        <v>17.1052631578947</v>
      </c>
      <c r="D17" s="10" t="n">
        <v>42.1578947368421</v>
      </c>
      <c r="E17" s="10" t="n">
        <v>35.1052631578947</v>
      </c>
      <c r="F17" s="11" t="n">
        <f aca="false">+G17-E17-D17-C17-B17</f>
        <v>182.684210526316</v>
      </c>
      <c r="G17" s="12" t="n">
        <v>280.473684210526</v>
      </c>
    </row>
    <row r="18" customFormat="false" ht="12.8" hidden="false" customHeight="false" outlineLevel="0" collapsed="false">
      <c r="A18" s="5" t="n">
        <v>93</v>
      </c>
      <c r="B18" s="6" t="n">
        <v>13.4</v>
      </c>
      <c r="C18" s="6" t="n">
        <v>19.2</v>
      </c>
      <c r="D18" s="6" t="n">
        <v>71.5</v>
      </c>
      <c r="E18" s="6" t="n">
        <v>53.625</v>
      </c>
      <c r="F18" s="7" t="n">
        <f aca="false">+G18-E18-D18-C18-B18</f>
        <v>236.375</v>
      </c>
      <c r="G18" s="8" t="n">
        <v>394.1</v>
      </c>
    </row>
    <row r="19" customFormat="false" ht="12.8" hidden="false" customHeight="false" outlineLevel="0" collapsed="false">
      <c r="A19" s="9" t="n">
        <v>94</v>
      </c>
      <c r="B19" s="10" t="n">
        <v>11.25</v>
      </c>
      <c r="C19" s="10" t="n">
        <v>17.375</v>
      </c>
      <c r="D19" s="10" t="n">
        <v>14.375</v>
      </c>
      <c r="E19" s="10" t="n">
        <v>47.625</v>
      </c>
      <c r="F19" s="11" t="n">
        <f aca="false">+G19-E19-D19-C19-B19</f>
        <v>189.875</v>
      </c>
      <c r="G19" s="12" t="n">
        <v>280.5</v>
      </c>
    </row>
    <row r="20" customFormat="false" ht="12.8" hidden="false" customHeight="false" outlineLevel="0" collapsed="false">
      <c r="A20" s="5" t="n">
        <v>95</v>
      </c>
      <c r="B20" s="6" t="n">
        <v>17.75</v>
      </c>
      <c r="C20" s="6" t="n">
        <v>7.83333333333333</v>
      </c>
      <c r="D20" s="6" t="n">
        <v>62.5833333333333</v>
      </c>
      <c r="E20" s="6" t="n">
        <v>31.75</v>
      </c>
      <c r="F20" s="7" t="n">
        <f aca="false">+G20-E20-D20-C20-B20</f>
        <v>213.75</v>
      </c>
      <c r="G20" s="8" t="n">
        <v>333.666666666667</v>
      </c>
    </row>
    <row r="21" customFormat="false" ht="12.8" hidden="false" customHeight="false" outlineLevel="0" collapsed="false">
      <c r="A21" s="13" t="s">
        <v>7</v>
      </c>
      <c r="B21" s="14" t="n">
        <v>11.1805555555556</v>
      </c>
      <c r="C21" s="14" t="n">
        <v>16.1495098039216</v>
      </c>
      <c r="D21" s="14" t="n">
        <v>42.1168300653595</v>
      </c>
      <c r="E21" s="14" t="n">
        <v>33.5600328947368</v>
      </c>
      <c r="F21" s="14" t="n">
        <f aca="false">+G21-E21-D21-C21-B21</f>
        <v>235.301582318724</v>
      </c>
      <c r="G21" s="15" t="n">
        <v>338.308510638298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normal" topLeftCell="D1" colorId="64" zoomScale="231" zoomScaleNormal="231" zoomScalePageLayoutView="100" workbookViewId="0">
      <selection pane="topLeft" activeCell="K11" activeCellId="0" sqref="K11"/>
    </sheetView>
  </sheetViews>
  <sheetFormatPr defaultColWidth="11.58984375" defaultRowHeight="12.8" zeroHeight="false" outlineLevelRow="0" outlineLevelCol="0"/>
  <cols>
    <col collapsed="false" customWidth="false" hidden="true" outlineLevel="0" max="9" min="9" style="0" width="11.57"/>
  </cols>
  <sheetData>
    <row r="1" customFormat="false" ht="12.8" hidden="false" customHeight="false" outlineLevel="0" collapsed="false">
      <c r="A1" s="200" t="s">
        <v>8</v>
      </c>
      <c r="B1" s="201" t="s">
        <v>87</v>
      </c>
      <c r="C1" s="202" t="s">
        <v>106</v>
      </c>
      <c r="D1" s="203" t="s">
        <v>107</v>
      </c>
      <c r="E1" s="203" t="s">
        <v>108</v>
      </c>
      <c r="F1" s="203" t="s">
        <v>109</v>
      </c>
      <c r="G1" s="20" t="s">
        <v>70</v>
      </c>
      <c r="H1" s="20" t="s">
        <v>32</v>
      </c>
      <c r="I1" s="27" t="s">
        <v>62</v>
      </c>
      <c r="J1" s="27" t="s">
        <v>110</v>
      </c>
      <c r="K1" s="27" t="s">
        <v>111</v>
      </c>
      <c r="L1" s="204" t="s">
        <v>112</v>
      </c>
    </row>
    <row r="2" customFormat="false" ht="12.8" hidden="false" customHeight="false" outlineLevel="0" collapsed="false">
      <c r="A2" s="205" t="n">
        <v>32</v>
      </c>
      <c r="B2" s="186" t="s">
        <v>45</v>
      </c>
      <c r="C2" s="7" t="n">
        <v>23932</v>
      </c>
      <c r="D2" s="52" t="n">
        <v>13277</v>
      </c>
      <c r="E2" s="52" t="n">
        <f aca="false">D2-H2</f>
        <v>7286</v>
      </c>
      <c r="F2" s="52" t="n">
        <v>1835</v>
      </c>
      <c r="G2" s="52" t="n">
        <v>4156</v>
      </c>
      <c r="H2" s="52" t="n">
        <v>5991</v>
      </c>
      <c r="I2" s="206" t="n">
        <v>18567</v>
      </c>
      <c r="J2" s="207" t="n">
        <f aca="false">H2/D2</f>
        <v>0.451231452888454</v>
      </c>
      <c r="K2" s="208" t="n">
        <f aca="false">F2/H2</f>
        <v>0.306292772492071</v>
      </c>
      <c r="L2" s="209" t="n">
        <f aca="false">F2/D2</f>
        <v>0.13820893274083</v>
      </c>
    </row>
    <row r="3" customFormat="false" ht="12.8" hidden="false" customHeight="false" outlineLevel="0" collapsed="false">
      <c r="A3" s="210" t="n">
        <v>44</v>
      </c>
      <c r="B3" s="189" t="s">
        <v>43</v>
      </c>
      <c r="C3" s="11" t="n">
        <v>41666</v>
      </c>
      <c r="D3" s="64" t="n">
        <v>20616</v>
      </c>
      <c r="E3" s="64" t="n">
        <f aca="false">D3-H3</f>
        <v>8240</v>
      </c>
      <c r="F3" s="64" t="n">
        <v>3561</v>
      </c>
      <c r="G3" s="64" t="n">
        <v>8815</v>
      </c>
      <c r="H3" s="64" t="n">
        <v>12376</v>
      </c>
      <c r="I3" s="211" t="n">
        <v>31579</v>
      </c>
      <c r="J3" s="212" t="n">
        <f aca="false">H3/D3</f>
        <v>0.600310438494373</v>
      </c>
      <c r="K3" s="213" t="n">
        <f aca="false">F3/H3</f>
        <v>0.28773432449903</v>
      </c>
      <c r="L3" s="214" t="n">
        <f aca="false">F3/D3</f>
        <v>0.172729918509895</v>
      </c>
    </row>
    <row r="4" customFormat="false" ht="12.8" hidden="false" customHeight="false" outlineLevel="0" collapsed="false">
      <c r="A4" s="205" t="n">
        <v>27</v>
      </c>
      <c r="B4" s="186" t="s">
        <v>92</v>
      </c>
      <c r="C4" s="7" t="n">
        <v>11330</v>
      </c>
      <c r="D4" s="52" t="n">
        <v>6022</v>
      </c>
      <c r="E4" s="52" t="n">
        <f aca="false">D4-H4</f>
        <v>1473</v>
      </c>
      <c r="F4" s="52" t="n">
        <v>1143</v>
      </c>
      <c r="G4" s="52" t="n">
        <v>3406</v>
      </c>
      <c r="H4" s="52" t="n">
        <v>4549</v>
      </c>
      <c r="I4" s="206" t="n">
        <v>8363</v>
      </c>
      <c r="J4" s="207" t="n">
        <f aca="false">H4/D4</f>
        <v>0.755396878113584</v>
      </c>
      <c r="K4" s="208" t="n">
        <f aca="false">F4/H4</f>
        <v>0.251264014069026</v>
      </c>
      <c r="L4" s="209" t="n">
        <f aca="false">F4/D4</f>
        <v>0.18980405181003</v>
      </c>
    </row>
    <row r="5" customFormat="false" ht="12.8" hidden="false" customHeight="false" outlineLevel="0" collapsed="false">
      <c r="A5" s="210" t="n">
        <v>24</v>
      </c>
      <c r="B5" s="189" t="s">
        <v>91</v>
      </c>
      <c r="C5" s="11" t="n">
        <v>13212</v>
      </c>
      <c r="D5" s="64" t="n">
        <v>4417</v>
      </c>
      <c r="E5" s="64" t="n">
        <f aca="false">D5-H5</f>
        <v>1624</v>
      </c>
      <c r="F5" s="64" t="n">
        <v>650</v>
      </c>
      <c r="G5" s="64" t="n">
        <v>2143</v>
      </c>
      <c r="H5" s="64" t="n">
        <v>2793</v>
      </c>
      <c r="I5" s="211" t="n">
        <v>9680</v>
      </c>
      <c r="J5" s="212" t="n">
        <f aca="false">H5/D5</f>
        <v>0.632329635499208</v>
      </c>
      <c r="K5" s="213" t="n">
        <f aca="false">F5/H5</f>
        <v>0.232724668814894</v>
      </c>
      <c r="L5" s="214" t="n">
        <f aca="false">F5/D5</f>
        <v>0.147158705003396</v>
      </c>
    </row>
    <row r="6" customFormat="false" ht="12.8" hidden="false" customHeight="false" outlineLevel="0" collapsed="false">
      <c r="A6" s="210" t="n">
        <v>53</v>
      </c>
      <c r="B6" s="189" t="s">
        <v>52</v>
      </c>
      <c r="C6" s="11" t="n">
        <v>12065</v>
      </c>
      <c r="D6" s="64" t="n">
        <v>5604</v>
      </c>
      <c r="E6" s="64" t="n">
        <f aca="false">D6-H6</f>
        <v>3098</v>
      </c>
      <c r="F6" s="64" t="n">
        <v>533</v>
      </c>
      <c r="G6" s="64" t="n">
        <v>1973</v>
      </c>
      <c r="H6" s="64" t="n">
        <v>2506</v>
      </c>
      <c r="I6" s="211" t="n">
        <v>9406</v>
      </c>
      <c r="J6" s="212" t="n">
        <f aca="false">H6/D6</f>
        <v>0.447180585296217</v>
      </c>
      <c r="K6" s="213" t="n">
        <f aca="false">F6/H6</f>
        <v>0.21268954509178</v>
      </c>
      <c r="L6" s="214" t="n">
        <f aca="false">F6/D6</f>
        <v>0.0951106352605282</v>
      </c>
    </row>
    <row r="7" customFormat="false" ht="12.8" hidden="false" customHeight="false" outlineLevel="0" collapsed="false">
      <c r="A7" s="210" t="n">
        <v>28</v>
      </c>
      <c r="B7" s="189" t="s">
        <v>50</v>
      </c>
      <c r="C7" s="11" t="n">
        <v>14218</v>
      </c>
      <c r="D7" s="64" t="n">
        <v>6498</v>
      </c>
      <c r="E7" s="64" t="n">
        <f aca="false">D7-H7</f>
        <v>2717</v>
      </c>
      <c r="F7" s="64" t="n">
        <v>708</v>
      </c>
      <c r="G7" s="64" t="n">
        <v>3073</v>
      </c>
      <c r="H7" s="64" t="n">
        <v>3781</v>
      </c>
      <c r="I7" s="211" t="n">
        <v>11819</v>
      </c>
      <c r="J7" s="212" t="n">
        <f aca="false">H7/D7</f>
        <v>0.58187134502924</v>
      </c>
      <c r="K7" s="213" t="n">
        <f aca="false">F7/H7</f>
        <v>0.187252049722296</v>
      </c>
      <c r="L7" s="214" t="n">
        <f aca="false">F7/D7</f>
        <v>0.108956602031394</v>
      </c>
    </row>
    <row r="8" customFormat="false" ht="12.8" hidden="false" customHeight="false" outlineLevel="0" collapsed="false">
      <c r="A8" s="205" t="n">
        <v>75</v>
      </c>
      <c r="B8" s="186" t="s">
        <v>49</v>
      </c>
      <c r="C8" s="7" t="n">
        <v>21815</v>
      </c>
      <c r="D8" s="52" t="n">
        <v>7144</v>
      </c>
      <c r="E8" s="52" t="n">
        <f aca="false">D8-H8</f>
        <v>1613</v>
      </c>
      <c r="F8" s="52" t="n">
        <v>927</v>
      </c>
      <c r="G8" s="52" t="n">
        <v>4604</v>
      </c>
      <c r="H8" s="52" t="n">
        <v>5531</v>
      </c>
      <c r="I8" s="206" t="n">
        <v>17518</v>
      </c>
      <c r="J8" s="207" t="n">
        <f aca="false">H8/D8</f>
        <v>0.774216125419933</v>
      </c>
      <c r="K8" s="208" t="n">
        <f aca="false">F8/H8</f>
        <v>0.167600795516182</v>
      </c>
      <c r="L8" s="209" t="n">
        <f aca="false">F8/D8</f>
        <v>0.129759238521837</v>
      </c>
    </row>
    <row r="9" customFormat="false" ht="12.8" hidden="false" customHeight="false" outlineLevel="0" collapsed="false">
      <c r="A9" s="210" t="n">
        <v>76</v>
      </c>
      <c r="B9" s="189" t="s">
        <v>47</v>
      </c>
      <c r="C9" s="11" t="n">
        <v>30203</v>
      </c>
      <c r="D9" s="64" t="n">
        <v>8463</v>
      </c>
      <c r="E9" s="64" t="n">
        <f aca="false">D9-H9</f>
        <v>3617</v>
      </c>
      <c r="F9" s="64" t="n">
        <v>784</v>
      </c>
      <c r="G9" s="64" t="n">
        <v>4062</v>
      </c>
      <c r="H9" s="64" t="n">
        <v>4846</v>
      </c>
      <c r="I9" s="211" t="n">
        <v>20399</v>
      </c>
      <c r="J9" s="212" t="n">
        <f aca="false">H9/D9</f>
        <v>0.572610185513411</v>
      </c>
      <c r="K9" s="213" t="n">
        <f aca="false">F9/H9</f>
        <v>0.161782913743293</v>
      </c>
      <c r="L9" s="214" t="n">
        <f aca="false">F9/D9</f>
        <v>0.0926385442514475</v>
      </c>
    </row>
    <row r="10" customFormat="false" ht="12.8" hidden="false" customHeight="false" outlineLevel="0" collapsed="false">
      <c r="A10" s="215" t="s">
        <v>96</v>
      </c>
      <c r="B10" s="216" t="s">
        <v>7</v>
      </c>
      <c r="C10" s="217" t="n">
        <v>505079</v>
      </c>
      <c r="D10" s="40" t="n">
        <v>206842</v>
      </c>
      <c r="E10" s="40" t="n">
        <f aca="false">D10-H10</f>
        <v>79283</v>
      </c>
      <c r="F10" s="40" t="n">
        <v>18331</v>
      </c>
      <c r="G10" s="40" t="n">
        <v>109228</v>
      </c>
      <c r="H10" s="40" t="n">
        <v>127559</v>
      </c>
      <c r="I10" s="65" t="e">
        <f aca="false">SUM(#REF!)</f>
        <v>#REF!</v>
      </c>
      <c r="J10" s="218" t="n">
        <f aca="false">H10/D10</f>
        <v>0.616697769311842</v>
      </c>
      <c r="K10" s="219" t="n">
        <f aca="false">F10/H10</f>
        <v>0.143706049749528</v>
      </c>
      <c r="L10" s="220" t="n">
        <f aca="false">F10/D10</f>
        <v>0.0886232003171503</v>
      </c>
    </row>
    <row r="11" customFormat="false" ht="12.8" hidden="false" customHeight="false" outlineLevel="0" collapsed="false">
      <c r="A11" s="205" t="n">
        <v>52</v>
      </c>
      <c r="B11" s="186" t="s">
        <v>93</v>
      </c>
      <c r="C11" s="7" t="n">
        <v>23198</v>
      </c>
      <c r="D11" s="52" t="n">
        <v>7797</v>
      </c>
      <c r="E11" s="52" t="n">
        <f aca="false">D11-H11</f>
        <v>2198</v>
      </c>
      <c r="F11" s="52" t="n">
        <v>757</v>
      </c>
      <c r="G11" s="52" t="n">
        <v>4842</v>
      </c>
      <c r="H11" s="52" t="n">
        <v>5599</v>
      </c>
      <c r="I11" s="206" t="n">
        <v>17906</v>
      </c>
      <c r="J11" s="207" t="n">
        <f aca="false">H11/D11</f>
        <v>0.718096703860459</v>
      </c>
      <c r="K11" s="208" t="n">
        <f aca="false">F11/H11</f>
        <v>0.135202714770495</v>
      </c>
      <c r="L11" s="209" t="n">
        <f aca="false">F11/D11</f>
        <v>0.0970886238296781</v>
      </c>
    </row>
    <row r="12" customFormat="false" ht="12.8" hidden="false" customHeight="false" outlineLevel="0" collapsed="false">
      <c r="A12" s="210" t="n">
        <v>93</v>
      </c>
      <c r="B12" s="189" t="s">
        <v>95</v>
      </c>
      <c r="C12" s="11" t="n">
        <v>28909</v>
      </c>
      <c r="D12" s="64" t="n">
        <v>12547</v>
      </c>
      <c r="E12" s="64" t="n">
        <f aca="false">D12-H12</f>
        <v>4674</v>
      </c>
      <c r="F12" s="64" t="n">
        <v>775</v>
      </c>
      <c r="G12" s="64" t="n">
        <v>7098</v>
      </c>
      <c r="H12" s="64" t="n">
        <v>7873</v>
      </c>
      <c r="I12" s="211" t="n">
        <v>23707</v>
      </c>
      <c r="J12" s="212" t="n">
        <f aca="false">H12/D12</f>
        <v>0.627480672670758</v>
      </c>
      <c r="K12" s="213" t="n">
        <f aca="false">F12/H12</f>
        <v>0.0984376984631017</v>
      </c>
      <c r="L12" s="214" t="n">
        <f aca="false">F12/D12</f>
        <v>0.0617677532477883</v>
      </c>
    </row>
    <row r="13" customFormat="false" ht="12.8" hidden="false" customHeight="false" outlineLevel="0" collapsed="false">
      <c r="A13" s="205" t="n">
        <v>11</v>
      </c>
      <c r="B13" s="186" t="s">
        <v>90</v>
      </c>
      <c r="C13" s="7" t="n">
        <v>241680</v>
      </c>
      <c r="D13" s="52" t="n">
        <v>97036</v>
      </c>
      <c r="E13" s="52" t="n">
        <f aca="false">D13-H13</f>
        <v>37494</v>
      </c>
      <c r="F13" s="52" t="n">
        <v>5586</v>
      </c>
      <c r="G13" s="52" t="n">
        <v>53956</v>
      </c>
      <c r="H13" s="52" t="n">
        <v>59542</v>
      </c>
      <c r="I13" s="206" t="n">
        <v>193553</v>
      </c>
      <c r="J13" s="207" t="n">
        <f aca="false">H13/D13</f>
        <v>0.61360732099427</v>
      </c>
      <c r="K13" s="208" t="n">
        <f aca="false">F13/H13</f>
        <v>0.0938161297907359</v>
      </c>
      <c r="L13" s="209" t="n">
        <f aca="false">F13/D13</f>
        <v>0.0575662640669442</v>
      </c>
    </row>
    <row r="14" customFormat="false" ht="12.8" hidden="false" customHeight="false" outlineLevel="0" collapsed="false">
      <c r="A14" s="205" t="n">
        <v>84</v>
      </c>
      <c r="B14" s="186" t="s">
        <v>94</v>
      </c>
      <c r="C14" s="7" t="n">
        <v>42851</v>
      </c>
      <c r="D14" s="52" t="n">
        <v>17421</v>
      </c>
      <c r="E14" s="52" t="n">
        <f aca="false">D14-H14</f>
        <v>5249</v>
      </c>
      <c r="F14" s="52" t="n">
        <v>1072</v>
      </c>
      <c r="G14" s="52" t="n">
        <v>11100</v>
      </c>
      <c r="H14" s="52" t="n">
        <v>12172</v>
      </c>
      <c r="I14" s="206" t="n">
        <v>37729</v>
      </c>
      <c r="J14" s="207" t="n">
        <f aca="false">H14/D14</f>
        <v>0.698696974915332</v>
      </c>
      <c r="K14" s="208" t="n">
        <f aca="false">F14/H14</f>
        <v>0.0880709825829773</v>
      </c>
      <c r="L14" s="209" t="n">
        <f aca="false">F14/D14</f>
        <v>0.0615349291085472</v>
      </c>
    </row>
    <row r="15" customFormat="false" ht="12.8" hidden="false" customHeight="false" outlineLevel="0" collapsed="false">
      <c r="D15" s="52"/>
      <c r="E15" s="52"/>
      <c r="F15" s="52"/>
    </row>
    <row r="16" customFormat="false" ht="12.8" hidden="false" customHeight="false" outlineLevel="0" collapsed="false">
      <c r="D16" s="52"/>
      <c r="E16" s="52"/>
      <c r="F16" s="52"/>
    </row>
    <row r="17" customFormat="false" ht="12.8" hidden="false" customHeight="false" outlineLevel="0" collapsed="false">
      <c r="D17" s="52"/>
      <c r="E17" s="52"/>
      <c r="F17" s="52"/>
    </row>
    <row r="18" customFormat="false" ht="12.8" hidden="false" customHeight="false" outlineLevel="0" collapsed="false">
      <c r="D18" s="52"/>
      <c r="E18" s="52"/>
      <c r="F18" s="52"/>
    </row>
    <row r="19" customFormat="false" ht="12.8" hidden="false" customHeight="false" outlineLevel="0" collapsed="false">
      <c r="D19" s="52"/>
      <c r="E19" s="52"/>
      <c r="F19" s="52"/>
    </row>
    <row r="20" customFormat="false" ht="12.8" hidden="false" customHeight="false" outlineLevel="0" collapsed="false">
      <c r="D20" s="52"/>
      <c r="E20" s="52"/>
      <c r="F20" s="52"/>
    </row>
    <row r="21" customFormat="false" ht="12.8" hidden="false" customHeight="false" outlineLevel="0" collapsed="false">
      <c r="D21" s="52"/>
      <c r="E21" s="52"/>
      <c r="F21" s="52"/>
    </row>
    <row r="22" customFormat="false" ht="12.8" hidden="false" customHeight="false" outlineLevel="0" collapsed="false">
      <c r="D22" s="52"/>
      <c r="E22" s="52"/>
      <c r="F22" s="52"/>
    </row>
    <row r="23" customFormat="false" ht="12.8" hidden="false" customHeight="false" outlineLevel="0" collapsed="false">
      <c r="D23" s="52"/>
      <c r="E23" s="52"/>
      <c r="F23" s="52"/>
    </row>
    <row r="24" customFormat="false" ht="12.8" hidden="false" customHeight="false" outlineLevel="0" collapsed="false">
      <c r="D24" s="52"/>
      <c r="E24" s="52"/>
      <c r="F24" s="52"/>
    </row>
    <row r="25" customFormat="false" ht="12.8" hidden="false" customHeight="false" outlineLevel="0" collapsed="false">
      <c r="D25" s="52"/>
      <c r="E25" s="52"/>
      <c r="F25" s="52"/>
    </row>
    <row r="26" customFormat="false" ht="12.8" hidden="false" customHeight="false" outlineLevel="0" collapsed="false">
      <c r="D26" s="52"/>
      <c r="E26" s="52"/>
      <c r="F26" s="52"/>
    </row>
    <row r="27" customFormat="false" ht="12.8" hidden="false" customHeight="false" outlineLevel="0" collapsed="false">
      <c r="D27" s="52"/>
      <c r="E27" s="52"/>
      <c r="F27" s="52"/>
    </row>
  </sheetData>
  <autoFilter ref="A1:L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4"/>
  <sheetViews>
    <sheetView showFormulas="false" showGridLines="true" showRowColHeaders="true" showZeros="true" rightToLeft="false" tabSelected="false" showOutlineSymbols="true" defaultGridColor="true" view="normal" topLeftCell="A1" colorId="64" zoomScale="231" zoomScaleNormal="231" zoomScalePageLayoutView="100" workbookViewId="0">
      <selection pane="topLeft" activeCell="I25" activeCellId="0" sqref="I25"/>
    </sheetView>
  </sheetViews>
  <sheetFormatPr defaultColWidth="11.58984375" defaultRowHeight="12.8" zeroHeight="false" outlineLevelRow="0" outlineLevelCol="0"/>
  <cols>
    <col collapsed="false" customWidth="false" hidden="false" outlineLevel="0" max="3" min="1" style="16" width="11.52"/>
    <col collapsed="false" customWidth="false" hidden="false" outlineLevel="0" max="5" min="4" style="17" width="11.52"/>
    <col collapsed="false" customWidth="false" hidden="false" outlineLevel="0" max="8" min="6" style="16" width="11.52"/>
  </cols>
  <sheetData>
    <row r="1" customFormat="false" ht="13.55" hidden="false" customHeight="true" outlineLevel="0" collapsed="false">
      <c r="A1" s="19" t="s">
        <v>8</v>
      </c>
      <c r="B1" s="20" t="s">
        <v>9</v>
      </c>
      <c r="C1" s="21" t="s">
        <v>10</v>
      </c>
      <c r="D1" s="221" t="n">
        <v>2017</v>
      </c>
      <c r="E1" s="221" t="n">
        <v>2018</v>
      </c>
      <c r="F1" s="20" t="n">
        <v>2019</v>
      </c>
      <c r="G1" s="20" t="n">
        <v>2020</v>
      </c>
      <c r="H1" s="20" t="n">
        <v>2021</v>
      </c>
      <c r="I1" s="0" t="s">
        <v>113</v>
      </c>
    </row>
    <row r="2" customFormat="false" ht="12.8" hidden="false" customHeight="false" outlineLevel="0" collapsed="false">
      <c r="A2" s="43" t="n">
        <v>32</v>
      </c>
      <c r="B2" s="44" t="n">
        <v>59</v>
      </c>
      <c r="C2" s="45" t="s">
        <v>45</v>
      </c>
      <c r="D2" s="50" t="n">
        <v>0.185873605947955</v>
      </c>
      <c r="E2" s="50" t="n">
        <v>0.242594075260208</v>
      </c>
      <c r="F2" s="51" t="n">
        <v>0.272672672672673</v>
      </c>
      <c r="G2" s="51" t="n">
        <v>0.477091633466135</v>
      </c>
      <c r="H2" s="51" t="n">
        <v>0.400200601805416</v>
      </c>
      <c r="I2" s="222" t="n">
        <f aca="false">AVERAGE(F2:H2)</f>
        <v>0.383321635981408</v>
      </c>
    </row>
    <row r="3" customFormat="false" ht="12.8" hidden="false" customHeight="false" outlineLevel="0" collapsed="false">
      <c r="A3" s="55" t="n">
        <v>44</v>
      </c>
      <c r="B3" s="56" t="n">
        <v>67</v>
      </c>
      <c r="C3" s="57" t="s">
        <v>43</v>
      </c>
      <c r="D3" s="62" t="n">
        <v>0.101170160897123</v>
      </c>
      <c r="E3" s="62" t="n">
        <v>0.251186564439576</v>
      </c>
      <c r="F3" s="63" t="n">
        <v>0.480485689505638</v>
      </c>
      <c r="G3" s="63" t="n">
        <v>0.492713393476752</v>
      </c>
      <c r="H3" s="63" t="n">
        <v>0.357941834451902</v>
      </c>
      <c r="I3" s="222" t="n">
        <f aca="false">AVERAGE(F3:H3)</f>
        <v>0.443713639144764</v>
      </c>
    </row>
    <row r="4" customFormat="false" ht="19.9" hidden="false" customHeight="false" outlineLevel="0" collapsed="false">
      <c r="A4" s="43" t="n">
        <v>27</v>
      </c>
      <c r="B4" s="44" t="n">
        <v>25</v>
      </c>
      <c r="C4" s="45" t="s">
        <v>51</v>
      </c>
      <c r="D4" s="50" t="n">
        <v>0.081013916500994</v>
      </c>
      <c r="E4" s="50" t="n">
        <v>0.274755927475593</v>
      </c>
      <c r="F4" s="51" t="n">
        <v>0.474053295932679</v>
      </c>
      <c r="G4" s="51" t="n">
        <v>0.583333333333333</v>
      </c>
      <c r="H4" s="51" t="n">
        <v>0.30567081604426</v>
      </c>
      <c r="I4" s="222" t="n">
        <f aca="false">AVERAGE(F4:H4)</f>
        <v>0.454352481770091</v>
      </c>
    </row>
    <row r="5" customFormat="false" ht="12.8" hidden="false" customHeight="false" outlineLevel="0" collapsed="false">
      <c r="A5" s="43" t="n">
        <v>52</v>
      </c>
      <c r="B5" s="44" t="n">
        <v>49</v>
      </c>
      <c r="C5" s="45" t="s">
        <v>48</v>
      </c>
      <c r="D5" s="50" t="n">
        <v>0.0847723704866562</v>
      </c>
      <c r="E5" s="50" t="n">
        <v>0.0837070254110613</v>
      </c>
      <c r="F5" s="51" t="n">
        <v>0.135227272727273</v>
      </c>
      <c r="G5" s="51" t="n">
        <v>0.141282565130261</v>
      </c>
      <c r="H5" s="51" t="n">
        <v>0.244803695150115</v>
      </c>
      <c r="I5" s="222" t="n">
        <f aca="false">AVERAGE(F5:H5)</f>
        <v>0.173771177669216</v>
      </c>
    </row>
    <row r="6" customFormat="false" ht="12.8" hidden="false" customHeight="false" outlineLevel="0" collapsed="false">
      <c r="A6" s="55" t="n">
        <v>53</v>
      </c>
      <c r="B6" s="56" t="n">
        <v>35</v>
      </c>
      <c r="C6" s="57" t="s">
        <v>52</v>
      </c>
      <c r="D6" s="62" t="n">
        <v>0.25</v>
      </c>
      <c r="E6" s="62" t="n">
        <v>0.209230769230769</v>
      </c>
      <c r="F6" s="63" t="n">
        <v>0.18693009118541</v>
      </c>
      <c r="G6" s="63" t="n">
        <v>0.226628895184136</v>
      </c>
      <c r="H6" s="63" t="n">
        <v>0.214723926380368</v>
      </c>
      <c r="I6" s="222" t="n">
        <f aca="false">AVERAGE(F6:H6)</f>
        <v>0.209427637583305</v>
      </c>
    </row>
    <row r="7" customFormat="false" ht="19.9" hidden="false" customHeight="false" outlineLevel="0" collapsed="false">
      <c r="A7" s="43" t="n">
        <v>75</v>
      </c>
      <c r="B7" s="44" t="n">
        <v>33</v>
      </c>
      <c r="C7" s="45" t="s">
        <v>49</v>
      </c>
      <c r="D7" s="50" t="n">
        <v>0.138185654008439</v>
      </c>
      <c r="E7" s="50" t="n">
        <v>0.122865013774105</v>
      </c>
      <c r="F7" s="51" t="n">
        <v>0.249770431588613</v>
      </c>
      <c r="G7" s="51" t="n">
        <v>0.18716577540107</v>
      </c>
      <c r="H7" s="51" t="n">
        <v>0.172932330827068</v>
      </c>
      <c r="I7" s="222" t="n">
        <f aca="false">AVERAGE(F7:H7)</f>
        <v>0.203289512605584</v>
      </c>
    </row>
    <row r="8" customFormat="false" ht="12.8" hidden="false" customHeight="false" outlineLevel="0" collapsed="false">
      <c r="A8" s="55" t="n">
        <v>76</v>
      </c>
      <c r="B8" s="56" t="n">
        <v>31</v>
      </c>
      <c r="C8" s="57" t="s">
        <v>47</v>
      </c>
      <c r="D8" s="62" t="n">
        <v>0.139084507042254</v>
      </c>
      <c r="E8" s="62" t="n">
        <v>0.118875502008032</v>
      </c>
      <c r="F8" s="63" t="n">
        <v>0.269102990033223</v>
      </c>
      <c r="G8" s="63" t="n">
        <v>0.126543209876543</v>
      </c>
      <c r="H8" s="63" t="n">
        <v>0.167396061269147</v>
      </c>
      <c r="I8" s="222" t="n">
        <f aca="false">AVERAGE(F8:H8)</f>
        <v>0.187680753726304</v>
      </c>
    </row>
    <row r="9" customFormat="false" ht="12.8" hidden="true" customHeight="false" outlineLevel="0" collapsed="false">
      <c r="A9" s="29"/>
      <c r="B9" s="30"/>
      <c r="C9" s="31" t="s">
        <v>7</v>
      </c>
      <c r="D9" s="38" t="n">
        <v>0.0904406965960224</v>
      </c>
      <c r="E9" s="38" t="n">
        <v>0.11965059588299</v>
      </c>
      <c r="F9" s="39" t="n">
        <v>0.187332738626227</v>
      </c>
      <c r="G9" s="39" t="n">
        <v>0.17432897829771</v>
      </c>
      <c r="H9" s="39" t="n">
        <v>0.162407862407862</v>
      </c>
      <c r="I9" s="222" t="n">
        <f aca="false">AVERAGE(F9:H9)</f>
        <v>0.174689859777266</v>
      </c>
    </row>
    <row r="10" customFormat="false" ht="12.8" hidden="false" customHeight="false" outlineLevel="0" collapsed="false">
      <c r="A10" s="55" t="n">
        <v>28</v>
      </c>
      <c r="B10" s="56" t="n">
        <v>76</v>
      </c>
      <c r="C10" s="57" t="s">
        <v>50</v>
      </c>
      <c r="D10" s="62" t="n">
        <v>0.147286821705426</v>
      </c>
      <c r="E10" s="62" t="n">
        <v>0.181619256017505</v>
      </c>
      <c r="F10" s="63" t="n">
        <v>0.239856801909308</v>
      </c>
      <c r="G10" s="63" t="n">
        <v>0.199685534591195</v>
      </c>
      <c r="H10" s="63" t="n">
        <v>0.159090909090909</v>
      </c>
      <c r="I10" s="222" t="n">
        <f aca="false">AVERAGE(F10:H10)</f>
        <v>0.199544415197137</v>
      </c>
    </row>
    <row r="11" customFormat="false" ht="19.9" hidden="false" customHeight="false" outlineLevel="0" collapsed="false">
      <c r="A11" s="55" t="n">
        <v>24</v>
      </c>
      <c r="B11" s="56" t="n">
        <v>45</v>
      </c>
      <c r="C11" s="57" t="s">
        <v>53</v>
      </c>
      <c r="D11" s="62" t="n">
        <v>0.22972972972973</v>
      </c>
      <c r="E11" s="62" t="n">
        <v>0.329593267882188</v>
      </c>
      <c r="F11" s="63" t="n">
        <v>0.244288224956063</v>
      </c>
      <c r="G11" s="63" t="n">
        <v>0.175879396984925</v>
      </c>
      <c r="H11" s="63" t="n">
        <v>0.134357005758157</v>
      </c>
      <c r="I11" s="222" t="n">
        <f aca="false">AVERAGE(F11:H11)</f>
        <v>0.184841542566382</v>
      </c>
    </row>
    <row r="12" customFormat="false" ht="29" hidden="false" customHeight="false" outlineLevel="0" collapsed="false">
      <c r="A12" s="55" t="n">
        <v>93</v>
      </c>
      <c r="B12" s="56" t="n">
        <v>13</v>
      </c>
      <c r="C12" s="57" t="s">
        <v>46</v>
      </c>
      <c r="D12" s="62" t="n">
        <v>0.05625</v>
      </c>
      <c r="E12" s="62" t="n">
        <v>0.0422597864768683</v>
      </c>
      <c r="F12" s="63" t="n">
        <v>0.162744116174261</v>
      </c>
      <c r="G12" s="63" t="n">
        <v>0.133971291866029</v>
      </c>
      <c r="H12" s="63" t="n">
        <v>0.127161749745677</v>
      </c>
      <c r="I12" s="222" t="n">
        <f aca="false">AVERAGE(F12:H12)</f>
        <v>0.141292385928656</v>
      </c>
    </row>
    <row r="13" customFormat="false" ht="19.9" hidden="false" customHeight="false" outlineLevel="0" collapsed="false">
      <c r="A13" s="43" t="n">
        <v>84</v>
      </c>
      <c r="B13" s="44" t="n">
        <v>69</v>
      </c>
      <c r="C13" s="45" t="s">
        <v>44</v>
      </c>
      <c r="D13" s="50" t="n">
        <v>0.0460471567267684</v>
      </c>
      <c r="E13" s="50" t="n">
        <v>0.079521463757917</v>
      </c>
      <c r="F13" s="51" t="n">
        <v>0.119760479041916</v>
      </c>
      <c r="G13" s="51" t="n">
        <v>0.115457413249211</v>
      </c>
      <c r="H13" s="51" t="n">
        <v>0.1202778983934</v>
      </c>
      <c r="I13" s="222" t="n">
        <f aca="false">AVERAGE(F13:H13)</f>
        <v>0.118498596894842</v>
      </c>
    </row>
    <row r="14" customFormat="false" ht="12.8" hidden="false" customHeight="false" outlineLevel="0" collapsed="false">
      <c r="A14" s="43" t="n">
        <v>11</v>
      </c>
      <c r="B14" s="44"/>
      <c r="C14" s="45" t="s">
        <v>42</v>
      </c>
      <c r="D14" s="50" t="n">
        <v>0.0754595291841341</v>
      </c>
      <c r="E14" s="50" t="n">
        <v>0.0769171896525333</v>
      </c>
      <c r="F14" s="51" t="n">
        <v>0.12609841827768</v>
      </c>
      <c r="G14" s="51" t="n">
        <v>0.089804484701204</v>
      </c>
      <c r="H14" s="51" t="n">
        <v>0.0905689446461979</v>
      </c>
      <c r="I14" s="222" t="n">
        <f aca="false">AVERAGE(F14:H14)</f>
        <v>0.102157282541694</v>
      </c>
    </row>
  </sheetData>
  <autoFilter ref="A1:H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5"/>
  <sheetViews>
    <sheetView showFormulas="false" showGridLines="true" showRowColHeaders="true" showZeros="true" rightToLeft="false" tabSelected="false" showOutlineSymbols="true" defaultGridColor="true" view="normal" topLeftCell="A2" colorId="64" zoomScale="231" zoomScaleNormal="231" zoomScalePageLayoutView="100" workbookViewId="0">
      <selection pane="topLeft" activeCell="G2" activeCellId="0" sqref="G2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/>
    <row r="2" customFormat="false" ht="13.8" hidden="false" customHeight="false" outlineLevel="0" collapsed="false">
      <c r="A2" s="223" t="s">
        <v>8</v>
      </c>
      <c r="B2" s="153" t="s">
        <v>19</v>
      </c>
      <c r="C2" s="155" t="s">
        <v>114</v>
      </c>
      <c r="D2" s="156" t="s">
        <v>115</v>
      </c>
      <c r="E2" s="156" t="s">
        <v>116</v>
      </c>
      <c r="F2" s="224" t="s">
        <v>117</v>
      </c>
      <c r="G2" s="1" t="s">
        <v>118</v>
      </c>
    </row>
    <row r="3" customFormat="false" ht="13.8" hidden="false" customHeight="false" outlineLevel="0" collapsed="false">
      <c r="A3" s="225" t="n">
        <v>11</v>
      </c>
      <c r="B3" s="48" t="n">
        <v>9053</v>
      </c>
      <c r="C3" s="226" t="n">
        <v>3450</v>
      </c>
      <c r="D3" s="227" t="n">
        <v>211</v>
      </c>
      <c r="E3" s="227" t="n">
        <v>22</v>
      </c>
      <c r="F3" s="228" t="n">
        <v>3683</v>
      </c>
      <c r="G3" s="88" t="n">
        <f aca="false">+F3/B3</f>
        <v>0.406826466364741</v>
      </c>
    </row>
    <row r="4" customFormat="false" ht="13.8" hidden="false" customHeight="false" outlineLevel="0" collapsed="false">
      <c r="A4" s="229" t="n">
        <v>24</v>
      </c>
      <c r="B4" s="60" t="n">
        <v>398</v>
      </c>
      <c r="C4" s="230" t="n">
        <v>3</v>
      </c>
      <c r="D4" s="231" t="n">
        <v>107</v>
      </c>
      <c r="E4" s="231" t="n">
        <v>0</v>
      </c>
      <c r="F4" s="232" t="n">
        <v>110</v>
      </c>
      <c r="G4" s="88" t="n">
        <f aca="false">+F4/B4</f>
        <v>0.276381909547739</v>
      </c>
    </row>
    <row r="5" customFormat="false" ht="13.8" hidden="false" customHeight="false" outlineLevel="0" collapsed="false">
      <c r="A5" s="229" t="n">
        <v>27</v>
      </c>
      <c r="B5" s="60" t="n">
        <v>384</v>
      </c>
      <c r="C5" s="230" t="n">
        <v>0</v>
      </c>
      <c r="D5" s="231" t="n">
        <v>112</v>
      </c>
      <c r="E5" s="231" t="n">
        <v>0</v>
      </c>
      <c r="F5" s="232" t="n">
        <v>112</v>
      </c>
      <c r="G5" s="88" t="n">
        <f aca="false">+F5/B5</f>
        <v>0.291666666666667</v>
      </c>
    </row>
    <row r="6" customFormat="false" ht="13.8" hidden="false" customHeight="false" outlineLevel="0" collapsed="false">
      <c r="A6" s="229" t="n">
        <v>28</v>
      </c>
      <c r="B6" s="60" t="n">
        <v>636</v>
      </c>
      <c r="C6" s="230" t="n">
        <v>267</v>
      </c>
      <c r="D6" s="231" t="n">
        <v>7</v>
      </c>
      <c r="E6" s="231" t="n">
        <v>4</v>
      </c>
      <c r="F6" s="232" t="n">
        <v>278</v>
      </c>
      <c r="G6" s="88" t="n">
        <f aca="false">+F6/B6</f>
        <v>0.437106918238994</v>
      </c>
    </row>
    <row r="7" customFormat="false" ht="13.8" hidden="false" customHeight="false" outlineLevel="0" collapsed="false">
      <c r="A7" s="229" t="n">
        <v>32</v>
      </c>
      <c r="B7" s="60" t="n">
        <v>1004</v>
      </c>
      <c r="C7" s="230" t="n">
        <v>623</v>
      </c>
      <c r="D7" s="231" t="n">
        <v>38</v>
      </c>
      <c r="E7" s="231" t="n">
        <v>62</v>
      </c>
      <c r="F7" s="232" t="n">
        <v>723</v>
      </c>
      <c r="G7" s="88" t="n">
        <f aca="false">+F7/B7</f>
        <v>0.720119521912351</v>
      </c>
    </row>
    <row r="8" customFormat="false" ht="13.8" hidden="false" customHeight="false" outlineLevel="0" collapsed="false">
      <c r="A8" s="229" t="n">
        <v>44</v>
      </c>
      <c r="B8" s="48" t="n">
        <v>1441</v>
      </c>
      <c r="C8" s="230" t="n">
        <v>427</v>
      </c>
      <c r="D8" s="231" t="n">
        <v>239</v>
      </c>
      <c r="E8" s="231" t="n">
        <v>44</v>
      </c>
      <c r="F8" s="232" t="n">
        <v>710</v>
      </c>
      <c r="G8" s="88" t="n">
        <f aca="false">+F8/B8</f>
        <v>0.492713393476752</v>
      </c>
    </row>
    <row r="9" customFormat="false" ht="13.8" hidden="false" customHeight="false" outlineLevel="0" collapsed="false">
      <c r="A9" s="229" t="n">
        <v>52</v>
      </c>
      <c r="B9" s="48" t="n">
        <v>998</v>
      </c>
      <c r="C9" s="230" t="n">
        <v>117</v>
      </c>
      <c r="D9" s="231" t="n">
        <v>497</v>
      </c>
      <c r="E9" s="231" t="n">
        <v>1</v>
      </c>
      <c r="F9" s="232" t="n">
        <v>615</v>
      </c>
      <c r="G9" s="88" t="n">
        <f aca="false">+F9/B9</f>
        <v>0.61623246492986</v>
      </c>
    </row>
    <row r="10" customFormat="false" ht="13.8" hidden="false" customHeight="false" outlineLevel="0" collapsed="false">
      <c r="A10" s="229" t="n">
        <v>53</v>
      </c>
      <c r="B10" s="48" t="n">
        <v>353</v>
      </c>
      <c r="C10" s="230" t="n">
        <v>0</v>
      </c>
      <c r="D10" s="231" t="n">
        <v>107</v>
      </c>
      <c r="E10" s="231" t="n">
        <v>4</v>
      </c>
      <c r="F10" s="232" t="n">
        <v>111</v>
      </c>
      <c r="G10" s="88" t="n">
        <f aca="false">+F10/B10</f>
        <v>0.314447592067989</v>
      </c>
    </row>
    <row r="11" customFormat="false" ht="13.8" hidden="false" customHeight="false" outlineLevel="0" collapsed="false">
      <c r="A11" s="229" t="n">
        <v>75</v>
      </c>
      <c r="B11" s="48" t="n">
        <v>748</v>
      </c>
      <c r="C11" s="230" t="n">
        <v>190</v>
      </c>
      <c r="D11" s="231" t="n">
        <v>29</v>
      </c>
      <c r="E11" s="231" t="n">
        <v>3</v>
      </c>
      <c r="F11" s="232" t="n">
        <v>222</v>
      </c>
      <c r="G11" s="88" t="n">
        <f aca="false">+F11/B11</f>
        <v>0.296791443850267</v>
      </c>
    </row>
    <row r="12" customFormat="false" ht="13.8" hidden="false" customHeight="false" outlineLevel="0" collapsed="false">
      <c r="A12" s="229" t="n">
        <v>76</v>
      </c>
      <c r="B12" s="60" t="n">
        <v>648</v>
      </c>
      <c r="C12" s="230" t="n">
        <v>34</v>
      </c>
      <c r="D12" s="231" t="n">
        <v>252</v>
      </c>
      <c r="E12" s="231" t="n">
        <v>19</v>
      </c>
      <c r="F12" s="232" t="n">
        <v>305</v>
      </c>
      <c r="G12" s="88" t="n">
        <f aca="false">+F12/B12</f>
        <v>0.470679012345679</v>
      </c>
    </row>
    <row r="13" customFormat="false" ht="13.8" hidden="false" customHeight="false" outlineLevel="0" collapsed="false">
      <c r="A13" s="229" t="n">
        <v>84</v>
      </c>
      <c r="B13" s="48" t="n">
        <v>1585</v>
      </c>
      <c r="C13" s="230" t="n">
        <v>233</v>
      </c>
      <c r="D13" s="231" t="n">
        <v>76</v>
      </c>
      <c r="E13" s="231" t="n">
        <v>7</v>
      </c>
      <c r="F13" s="232" t="n">
        <v>316</v>
      </c>
      <c r="G13" s="88" t="n">
        <f aca="false">+F13/B13</f>
        <v>0.199369085173502</v>
      </c>
    </row>
    <row r="14" customFormat="false" ht="13.8" hidden="false" customHeight="false" outlineLevel="0" collapsed="false">
      <c r="A14" s="229" t="n">
        <v>93</v>
      </c>
      <c r="B14" s="60" t="n">
        <v>1045</v>
      </c>
      <c r="C14" s="230" t="n">
        <v>37</v>
      </c>
      <c r="D14" s="231" t="n">
        <v>254</v>
      </c>
      <c r="E14" s="231" t="n">
        <v>15</v>
      </c>
      <c r="F14" s="232" t="n">
        <v>306</v>
      </c>
      <c r="G14" s="88" t="n">
        <f aca="false">+F14/B14</f>
        <v>0.292822966507177</v>
      </c>
    </row>
    <row r="15" customFormat="false" ht="12.8" hidden="false" customHeight="false" outlineLevel="0" collapsed="false">
      <c r="B15" s="0" t="n">
        <f aca="false">SUM(B3:B14)</f>
        <v>18293</v>
      </c>
      <c r="C15" s="1" t="n">
        <f aca="false">SUM(C3:C14)</f>
        <v>5381</v>
      </c>
      <c r="D15" s="1" t="n">
        <f aca="false">SUM(D3:D14)</f>
        <v>1929</v>
      </c>
      <c r="E15" s="1" t="n">
        <f aca="false">SUM(E3:E14)</f>
        <v>181</v>
      </c>
      <c r="F15" s="1" t="n">
        <f aca="false">SUM(F3:F14)</f>
        <v>7491</v>
      </c>
      <c r="G15" s="88" t="n">
        <f aca="false">+F15/B15</f>
        <v>0.409500901984366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4"/>
  <sheetViews>
    <sheetView showFormulas="false" showGridLines="true" showRowColHeaders="true" showZeros="true" rightToLeft="false" tabSelected="false" showOutlineSymbols="true" defaultGridColor="true" view="normal" topLeftCell="A1" colorId="64" zoomScale="231" zoomScaleNormal="231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1.640625" defaultRowHeight="12.8" zeroHeight="false" outlineLevelRow="0" outlineLevelCol="0"/>
  <cols>
    <col collapsed="false" customWidth="true" hidden="false" outlineLevel="0" max="3" min="1" style="16" width="11.52"/>
    <col collapsed="false" customWidth="true" hidden="false" outlineLevel="0" max="8" min="4" style="17" width="11.52"/>
    <col collapsed="false" customWidth="true" hidden="false" outlineLevel="0" max="9" min="9" style="17" width="11.42"/>
    <col collapsed="false" customWidth="true" hidden="false" outlineLevel="0" max="10" min="10" style="17" width="10.61"/>
    <col collapsed="false" customWidth="true" hidden="false" outlineLevel="0" max="13" min="11" style="18" width="11.52"/>
    <col collapsed="false" customWidth="true" hidden="false" outlineLevel="0" max="14" min="14" style="17" width="11.42"/>
    <col collapsed="false" customWidth="true" hidden="false" outlineLevel="0" max="15" min="15" style="17" width="10.61"/>
    <col collapsed="false" customWidth="true" hidden="false" outlineLevel="0" max="16" min="16" style="18" width="11.52"/>
    <col collapsed="false" customWidth="true" hidden="false" outlineLevel="0" max="20" min="17" style="17" width="11.52"/>
    <col collapsed="false" customWidth="true" hidden="false" outlineLevel="0" max="31" min="21" style="16" width="11.52"/>
    <col collapsed="false" customWidth="true" hidden="false" outlineLevel="0" max="34" min="32" style="1" width="11.54"/>
    <col collapsed="false" customWidth="true" hidden="false" outlineLevel="0" max="1024" min="1007" style="0" width="11.52"/>
  </cols>
  <sheetData>
    <row r="1" s="27" customFormat="true" ht="29" hidden="false" customHeight="false" outlineLevel="0" collapsed="false">
      <c r="A1" s="19" t="s">
        <v>8</v>
      </c>
      <c r="B1" s="20" t="s">
        <v>9</v>
      </c>
      <c r="C1" s="21" t="s">
        <v>10</v>
      </c>
      <c r="D1" s="22" t="s">
        <v>11</v>
      </c>
      <c r="E1" s="22" t="s">
        <v>12</v>
      </c>
      <c r="F1" s="23" t="s">
        <v>13</v>
      </c>
      <c r="G1" s="23" t="s">
        <v>14</v>
      </c>
      <c r="H1" s="23" t="s">
        <v>15</v>
      </c>
      <c r="I1" s="22" t="s">
        <v>16</v>
      </c>
      <c r="J1" s="22" t="s">
        <v>17</v>
      </c>
      <c r="K1" s="24" t="s">
        <v>18</v>
      </c>
      <c r="L1" s="24" t="s">
        <v>19</v>
      </c>
      <c r="M1" s="24" t="s">
        <v>20</v>
      </c>
      <c r="N1" s="22" t="s">
        <v>21</v>
      </c>
      <c r="O1" s="22" t="s">
        <v>22</v>
      </c>
      <c r="P1" s="24" t="s">
        <v>23</v>
      </c>
      <c r="Q1" s="23" t="s">
        <v>24</v>
      </c>
      <c r="R1" s="23" t="s">
        <v>25</v>
      </c>
      <c r="S1" s="23" t="s">
        <v>26</v>
      </c>
      <c r="T1" s="23" t="s">
        <v>27</v>
      </c>
      <c r="U1" s="20" t="s">
        <v>28</v>
      </c>
      <c r="V1" s="20" t="s">
        <v>29</v>
      </c>
      <c r="W1" s="20" t="s">
        <v>30</v>
      </c>
      <c r="X1" s="20" t="s">
        <v>31</v>
      </c>
      <c r="Y1" s="20" t="s">
        <v>32</v>
      </c>
      <c r="Z1" s="20" t="s">
        <v>33</v>
      </c>
      <c r="AA1" s="20" t="s">
        <v>34</v>
      </c>
      <c r="AB1" s="20" t="s">
        <v>35</v>
      </c>
      <c r="AC1" s="20" t="s">
        <v>36</v>
      </c>
      <c r="AD1" s="20" t="s">
        <v>37</v>
      </c>
      <c r="AE1" s="20" t="s">
        <v>38</v>
      </c>
      <c r="AF1" s="25" t="s">
        <v>39</v>
      </c>
      <c r="AG1" s="26" t="s">
        <v>40</v>
      </c>
      <c r="AH1" s="25" t="s">
        <v>41</v>
      </c>
      <c r="ALP1" s="28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1" customFormat="true" ht="12.8" hidden="false" customHeight="false" outlineLevel="0" collapsed="false">
      <c r="A2" s="29"/>
      <c r="B2" s="30"/>
      <c r="C2" s="31" t="s">
        <v>7</v>
      </c>
      <c r="D2" s="32" t="n">
        <v>41420</v>
      </c>
      <c r="E2" s="32" t="n">
        <v>46147</v>
      </c>
      <c r="F2" s="33" t="n">
        <v>49618</v>
      </c>
      <c r="G2" s="34" t="n">
        <v>31117</v>
      </c>
      <c r="H2" s="33" t="n">
        <v>38540</v>
      </c>
      <c r="I2" s="32" t="n">
        <v>29113</v>
      </c>
      <c r="J2" s="32" t="n">
        <v>29536</v>
      </c>
      <c r="K2" s="35" t="n">
        <v>30267</v>
      </c>
      <c r="L2" s="35" t="n">
        <v>18293</v>
      </c>
      <c r="M2" s="35" t="n">
        <v>20350</v>
      </c>
      <c r="N2" s="32" t="n">
        <v>2633</v>
      </c>
      <c r="O2" s="32" t="n">
        <v>3534</v>
      </c>
      <c r="P2" s="36" t="n">
        <v>5670</v>
      </c>
      <c r="Q2" s="37" t="n">
        <v>3189</v>
      </c>
      <c r="R2" s="37" t="n">
        <v>3305</v>
      </c>
      <c r="S2" s="38" t="n">
        <v>0.0904406965960224</v>
      </c>
      <c r="T2" s="38" t="n">
        <v>0.11965059588299</v>
      </c>
      <c r="U2" s="39" t="n">
        <v>0.187332738626227</v>
      </c>
      <c r="V2" s="39" t="n">
        <v>0.17432897829771</v>
      </c>
      <c r="W2" s="39" t="n">
        <v>0.162407862407862</v>
      </c>
      <c r="X2" s="40" t="n">
        <f aca="false">F2+G2+H2+E2+D2</f>
        <v>206842</v>
      </c>
      <c r="Y2" s="40" t="n">
        <f aca="false">K2+L2+M2+J2+I2</f>
        <v>127559</v>
      </c>
      <c r="Z2" s="40" t="n">
        <f aca="false">SUM(N2:R2)</f>
        <v>18331</v>
      </c>
      <c r="AA2" s="37" t="n">
        <v>56746</v>
      </c>
      <c r="AB2" s="39" t="n">
        <v>0.577740515615175</v>
      </c>
      <c r="AC2" s="39" t="n">
        <v>0.176520098679437</v>
      </c>
      <c r="AD2" s="39" t="n">
        <v>1</v>
      </c>
      <c r="AE2" s="39" t="n">
        <v>1</v>
      </c>
      <c r="AF2" s="7" t="n">
        <v>241680</v>
      </c>
      <c r="AG2" s="7" t="n">
        <v>193553</v>
      </c>
      <c r="AH2" s="7" t="n">
        <f aca="false">+AF2-AG2</f>
        <v>48127</v>
      </c>
      <c r="ALP2" s="42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3" customFormat="true" ht="20" hidden="false" customHeight="false" outlineLevel="0" collapsed="false">
      <c r="A3" s="43" t="n">
        <v>11</v>
      </c>
      <c r="B3" s="44" t="n">
        <v>75</v>
      </c>
      <c r="C3" s="45" t="s">
        <v>42</v>
      </c>
      <c r="D3" s="46" t="n">
        <v>18758</v>
      </c>
      <c r="E3" s="46" t="n">
        <v>20604</v>
      </c>
      <c r="F3" s="47" t="n">
        <v>25462</v>
      </c>
      <c r="G3" s="47" t="n">
        <v>15270</v>
      </c>
      <c r="H3" s="47" t="n">
        <v>16942</v>
      </c>
      <c r="I3" s="46" t="n">
        <v>12404</v>
      </c>
      <c r="J3" s="46" t="n">
        <v>13066</v>
      </c>
      <c r="K3" s="48" t="n">
        <v>15932</v>
      </c>
      <c r="L3" s="48" t="n">
        <v>9053</v>
      </c>
      <c r="M3" s="48" t="n">
        <v>9087</v>
      </c>
      <c r="N3" s="46" t="n">
        <v>936</v>
      </c>
      <c r="O3" s="46" t="n">
        <v>1005</v>
      </c>
      <c r="P3" s="48" t="n">
        <v>2009</v>
      </c>
      <c r="Q3" s="49" t="n">
        <v>813</v>
      </c>
      <c r="R3" s="49" t="n">
        <v>823</v>
      </c>
      <c r="S3" s="50" t="n">
        <f aca="false">+N3/I3</f>
        <v>0.0754595291841341</v>
      </c>
      <c r="T3" s="50" t="n">
        <f aca="false">+O3/J3</f>
        <v>0.0769171896525333</v>
      </c>
      <c r="U3" s="51" t="n">
        <f aca="false">+P3/K3</f>
        <v>0.12609841827768</v>
      </c>
      <c r="V3" s="51" t="n">
        <f aca="false">+Q3/L3</f>
        <v>0.089804484701204</v>
      </c>
      <c r="W3" s="51" t="n">
        <f aca="false">+R3/M3</f>
        <v>0.0905689446461979</v>
      </c>
      <c r="X3" s="52" t="n">
        <f aca="false">F3+G3+H3+E3+D3</f>
        <v>97036</v>
      </c>
      <c r="Y3" s="52" t="n">
        <f aca="false">K3+L3+M3+J3+I3</f>
        <v>59542</v>
      </c>
      <c r="Z3" s="52" t="n">
        <f aca="false">SUM(N3:R3)</f>
        <v>5586</v>
      </c>
      <c r="AA3" s="52" t="n">
        <f aca="false">+Y3-Z3</f>
        <v>53956</v>
      </c>
      <c r="AB3" s="51" t="n">
        <f aca="false">+Y3/X3</f>
        <v>0.61360732099427</v>
      </c>
      <c r="AC3" s="51" t="n">
        <f aca="false">+Z3/Y3</f>
        <v>0.0938161297907359</v>
      </c>
      <c r="AD3" s="51" t="n">
        <f aca="false">+Y3/Y$14</f>
        <v>21.3182957393484</v>
      </c>
      <c r="AE3" s="51" t="n">
        <f aca="false">+AA3/AA$14</f>
        <v>25.1777881474568</v>
      </c>
      <c r="AF3" s="11" t="n">
        <v>13212</v>
      </c>
      <c r="AG3" s="11" t="n">
        <v>9680</v>
      </c>
      <c r="AH3" s="7" t="n">
        <f aca="false">+AF3-AG3</f>
        <v>3532</v>
      </c>
      <c r="ALP3" s="54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41" customFormat="true" ht="20" hidden="false" customHeight="false" outlineLevel="0" collapsed="false">
      <c r="A4" s="55" t="n">
        <v>44</v>
      </c>
      <c r="B4" s="56" t="n">
        <v>67</v>
      </c>
      <c r="C4" s="57" t="s">
        <v>43</v>
      </c>
      <c r="D4" s="58" t="n">
        <v>4282</v>
      </c>
      <c r="E4" s="58" t="n">
        <v>4535</v>
      </c>
      <c r="F4" s="59" t="n">
        <v>4839</v>
      </c>
      <c r="G4" s="59" t="n">
        <v>3006</v>
      </c>
      <c r="H4" s="59" t="n">
        <v>3954</v>
      </c>
      <c r="I4" s="58" t="n">
        <v>4102</v>
      </c>
      <c r="J4" s="58" t="n">
        <v>2739</v>
      </c>
      <c r="K4" s="60" t="n">
        <v>2306</v>
      </c>
      <c r="L4" s="60" t="n">
        <v>1441</v>
      </c>
      <c r="M4" s="60" t="n">
        <v>1788</v>
      </c>
      <c r="N4" s="58" t="n">
        <v>415</v>
      </c>
      <c r="O4" s="58" t="n">
        <v>688</v>
      </c>
      <c r="P4" s="60" t="n">
        <v>1108</v>
      </c>
      <c r="Q4" s="61" t="n">
        <v>710</v>
      </c>
      <c r="R4" s="61" t="n">
        <v>640</v>
      </c>
      <c r="S4" s="62" t="n">
        <f aca="false">+N4/I4</f>
        <v>0.101170160897123</v>
      </c>
      <c r="T4" s="62" t="n">
        <f aca="false">+O4/J4</f>
        <v>0.251186564439576</v>
      </c>
      <c r="U4" s="63" t="n">
        <f aca="false">+P4/K4</f>
        <v>0.480485689505638</v>
      </c>
      <c r="V4" s="63" t="n">
        <f aca="false">+Q4/L4</f>
        <v>0.492713393476752</v>
      </c>
      <c r="W4" s="63" t="n">
        <f aca="false">+R4/M4</f>
        <v>0.357941834451902</v>
      </c>
      <c r="X4" s="64" t="n">
        <f aca="false">F4+G4+H4+E4+D4</f>
        <v>20616</v>
      </c>
      <c r="Y4" s="64" t="n">
        <f aca="false">K4+L4+M4+J4+I4</f>
        <v>12376</v>
      </c>
      <c r="Z4" s="64" t="n">
        <f aca="false">SUM(N4:R4)</f>
        <v>3561</v>
      </c>
      <c r="AA4" s="64" t="n">
        <f aca="false">+Y4-Z4</f>
        <v>8815</v>
      </c>
      <c r="AB4" s="63" t="n">
        <f aca="false">+Y4/X4</f>
        <v>0.600310438494373</v>
      </c>
      <c r="AC4" s="63" t="n">
        <f aca="false">+Z4/Y4</f>
        <v>0.28773432449903</v>
      </c>
      <c r="AD4" s="63" t="n">
        <f aca="false">+Y4/Y$14</f>
        <v>4.43107769423559</v>
      </c>
      <c r="AE4" s="63" t="n">
        <f aca="false">+AA4/AA$14</f>
        <v>4.11339244050397</v>
      </c>
      <c r="AF4" s="7" t="n">
        <v>11330</v>
      </c>
      <c r="AG4" s="7" t="n">
        <v>8363</v>
      </c>
      <c r="AH4" s="7" t="n">
        <f aca="false">+AF4-AG4</f>
        <v>2967</v>
      </c>
      <c r="ALP4" s="42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53" customFormat="true" ht="12.8" hidden="false" customHeight="false" outlineLevel="0" collapsed="false">
      <c r="A5" s="43" t="n">
        <v>84</v>
      </c>
      <c r="B5" s="44" t="n">
        <v>69</v>
      </c>
      <c r="C5" s="45" t="s">
        <v>44</v>
      </c>
      <c r="D5" s="46" t="n">
        <v>4356</v>
      </c>
      <c r="E5" s="46" t="n">
        <v>4003</v>
      </c>
      <c r="F5" s="47" t="n">
        <v>2621</v>
      </c>
      <c r="G5" s="47" t="n">
        <v>2389</v>
      </c>
      <c r="H5" s="47" t="n">
        <v>4052</v>
      </c>
      <c r="I5" s="46" t="n">
        <v>3605</v>
      </c>
      <c r="J5" s="46" t="n">
        <v>2842</v>
      </c>
      <c r="K5" s="48" t="n">
        <v>1837</v>
      </c>
      <c r="L5" s="48" t="n">
        <v>1585</v>
      </c>
      <c r="M5" s="48" t="n">
        <v>2303</v>
      </c>
      <c r="N5" s="46" t="n">
        <v>166</v>
      </c>
      <c r="O5" s="46" t="n">
        <v>226</v>
      </c>
      <c r="P5" s="48" t="n">
        <v>220</v>
      </c>
      <c r="Q5" s="49" t="n">
        <v>183</v>
      </c>
      <c r="R5" s="49" t="n">
        <v>277</v>
      </c>
      <c r="S5" s="50" t="n">
        <f aca="false">+N5/I5</f>
        <v>0.0460471567267684</v>
      </c>
      <c r="T5" s="50" t="n">
        <f aca="false">+O5/J5</f>
        <v>0.079521463757917</v>
      </c>
      <c r="U5" s="51" t="n">
        <f aca="false">+P5/K5</f>
        <v>0.119760479041916</v>
      </c>
      <c r="V5" s="51" t="n">
        <f aca="false">+Q5/L5</f>
        <v>0.115457413249211</v>
      </c>
      <c r="W5" s="51" t="n">
        <f aca="false">+R5/M5</f>
        <v>0.1202778983934</v>
      </c>
      <c r="X5" s="52" t="n">
        <f aca="false">F5+G5+H5+E5+D5</f>
        <v>17421</v>
      </c>
      <c r="Y5" s="52" t="n">
        <f aca="false">K5+L5+M5+J5+I5</f>
        <v>12172</v>
      </c>
      <c r="Z5" s="52" t="n">
        <f aca="false">SUM(N5:R5)</f>
        <v>1072</v>
      </c>
      <c r="AA5" s="52" t="n">
        <f aca="false">+Y5-Z5</f>
        <v>11100</v>
      </c>
      <c r="AB5" s="51" t="n">
        <f aca="false">+Y5/X5</f>
        <v>0.698696974915332</v>
      </c>
      <c r="AC5" s="51" t="n">
        <f aca="false">+Z5/Y5</f>
        <v>0.0880709825829773</v>
      </c>
      <c r="AD5" s="51" t="n">
        <f aca="false">+Y5/Y$14</f>
        <v>4.35803795202291</v>
      </c>
      <c r="AE5" s="51" t="n">
        <f aca="false">+AA5/AA$14</f>
        <v>5.17965468968735</v>
      </c>
      <c r="AF5" s="11" t="n">
        <v>14218</v>
      </c>
      <c r="AG5" s="11" t="n">
        <v>11819</v>
      </c>
      <c r="AH5" s="7" t="n">
        <f aca="false">+AF5-AG5</f>
        <v>2399</v>
      </c>
      <c r="ALP5" s="54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41" customFormat="true" ht="12.8" hidden="false" customHeight="false" outlineLevel="0" collapsed="false">
      <c r="A6" s="43" t="n">
        <v>32</v>
      </c>
      <c r="B6" s="44" t="n">
        <v>59</v>
      </c>
      <c r="C6" s="45" t="s">
        <v>45</v>
      </c>
      <c r="D6" s="46" t="n">
        <v>2497</v>
      </c>
      <c r="E6" s="46" t="n">
        <v>2879</v>
      </c>
      <c r="F6" s="47" t="n">
        <v>3256</v>
      </c>
      <c r="G6" s="47" t="n">
        <v>2474</v>
      </c>
      <c r="H6" s="47" t="n">
        <v>2171</v>
      </c>
      <c r="I6" s="46" t="n">
        <v>1076</v>
      </c>
      <c r="J6" s="46" t="n">
        <v>1249</v>
      </c>
      <c r="K6" s="48" t="n">
        <v>1665</v>
      </c>
      <c r="L6" s="48" t="n">
        <v>1004</v>
      </c>
      <c r="M6" s="48" t="n">
        <v>997</v>
      </c>
      <c r="N6" s="46" t="n">
        <v>200</v>
      </c>
      <c r="O6" s="46" t="n">
        <v>303</v>
      </c>
      <c r="P6" s="48" t="n">
        <v>454</v>
      </c>
      <c r="Q6" s="49" t="n">
        <v>479</v>
      </c>
      <c r="R6" s="49" t="n">
        <v>399</v>
      </c>
      <c r="S6" s="50" t="n">
        <f aca="false">+N6/I6</f>
        <v>0.185873605947955</v>
      </c>
      <c r="T6" s="50" t="n">
        <f aca="false">+O6/J6</f>
        <v>0.242594075260208</v>
      </c>
      <c r="U6" s="51" t="n">
        <f aca="false">+P6/K6</f>
        <v>0.272672672672673</v>
      </c>
      <c r="V6" s="51" t="n">
        <f aca="false">+Q6/L6</f>
        <v>0.477091633466135</v>
      </c>
      <c r="W6" s="51" t="n">
        <f aca="false">+R6/M6</f>
        <v>0.400200601805416</v>
      </c>
      <c r="X6" s="52" t="n">
        <f aca="false">F6+G6+H6+E6+D6</f>
        <v>13277</v>
      </c>
      <c r="Y6" s="52" t="n">
        <f aca="false">K6+L6+M6+J6+I6</f>
        <v>5991</v>
      </c>
      <c r="Z6" s="52" t="n">
        <f aca="false">SUM(N6:R6)</f>
        <v>1835</v>
      </c>
      <c r="AA6" s="52" t="n">
        <f aca="false">+Y6-Z6</f>
        <v>4156</v>
      </c>
      <c r="AB6" s="51" t="n">
        <f aca="false">+Y6/X6</f>
        <v>0.451231452888454</v>
      </c>
      <c r="AC6" s="51" t="n">
        <f aca="false">+Z6/Y6</f>
        <v>0.306292772492071</v>
      </c>
      <c r="AD6" s="51" t="n">
        <f aca="false">+Y6/Y$14</f>
        <v>2.14500537056928</v>
      </c>
      <c r="AE6" s="51" t="n">
        <f aca="false">+AA6/AA$14</f>
        <v>1.93933737750817</v>
      </c>
      <c r="AF6" s="7" t="n">
        <v>23932</v>
      </c>
      <c r="AG6" s="7" t="n">
        <v>18567</v>
      </c>
      <c r="AH6" s="7" t="n">
        <f aca="false">+AF6-AG6</f>
        <v>5365</v>
      </c>
      <c r="ALP6" s="42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53" customFormat="true" ht="12.8" hidden="false" customHeight="false" outlineLevel="0" collapsed="false">
      <c r="A7" s="55" t="n">
        <v>93</v>
      </c>
      <c r="B7" s="56" t="n">
        <v>13</v>
      </c>
      <c r="C7" s="57" t="s">
        <v>46</v>
      </c>
      <c r="D7" s="58" t="n">
        <v>2448</v>
      </c>
      <c r="E7" s="58" t="n">
        <v>3315</v>
      </c>
      <c r="F7" s="59" t="n">
        <v>3447</v>
      </c>
      <c r="G7" s="59" t="n">
        <v>1609</v>
      </c>
      <c r="H7" s="59" t="n">
        <v>1728</v>
      </c>
      <c r="I7" s="58" t="n">
        <v>1600</v>
      </c>
      <c r="J7" s="58" t="n">
        <v>2248</v>
      </c>
      <c r="K7" s="60" t="n">
        <v>1997</v>
      </c>
      <c r="L7" s="60" t="n">
        <v>1045</v>
      </c>
      <c r="M7" s="60" t="n">
        <v>983</v>
      </c>
      <c r="N7" s="58" t="n">
        <v>90</v>
      </c>
      <c r="O7" s="58" t="n">
        <v>95</v>
      </c>
      <c r="P7" s="60" t="n">
        <v>325</v>
      </c>
      <c r="Q7" s="61" t="n">
        <v>140</v>
      </c>
      <c r="R7" s="61" t="n">
        <v>125</v>
      </c>
      <c r="S7" s="62" t="n">
        <f aca="false">+N7/I7</f>
        <v>0.05625</v>
      </c>
      <c r="T7" s="62" t="n">
        <f aca="false">+O7/J7</f>
        <v>0.0422597864768683</v>
      </c>
      <c r="U7" s="63" t="n">
        <f aca="false">+P7/K7</f>
        <v>0.162744116174261</v>
      </c>
      <c r="V7" s="63" t="n">
        <f aca="false">+Q7/L7</f>
        <v>0.133971291866029</v>
      </c>
      <c r="W7" s="63" t="n">
        <f aca="false">+R7/M7</f>
        <v>0.127161749745677</v>
      </c>
      <c r="X7" s="64" t="n">
        <f aca="false">F7+G7+H7+E7+D7</f>
        <v>12547</v>
      </c>
      <c r="Y7" s="64" t="n">
        <f aca="false">K7+L7+M7+J7+I7</f>
        <v>7873</v>
      </c>
      <c r="Z7" s="64" t="n">
        <f aca="false">SUM(N7:R7)</f>
        <v>775</v>
      </c>
      <c r="AA7" s="64" t="n">
        <f aca="false">+Y7-Z7</f>
        <v>7098</v>
      </c>
      <c r="AB7" s="63" t="n">
        <f aca="false">+Y7/X7</f>
        <v>0.627480672670758</v>
      </c>
      <c r="AC7" s="63" t="n">
        <f aca="false">+Z7/Y7</f>
        <v>0.0984376984631017</v>
      </c>
      <c r="AD7" s="63" t="n">
        <f aca="false">+Y7/Y$14</f>
        <v>2.81883279627641</v>
      </c>
      <c r="AE7" s="63" t="n">
        <f aca="false">+AA7/AA$14</f>
        <v>3.31217918805413</v>
      </c>
      <c r="AF7" s="11" t="n">
        <v>41666</v>
      </c>
      <c r="AG7" s="11" t="n">
        <v>31579</v>
      </c>
      <c r="AH7" s="7" t="n">
        <f aca="false">+AF7-AG7</f>
        <v>10087</v>
      </c>
      <c r="ALP7" s="54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41" customFormat="true" ht="12.8" hidden="false" customHeight="false" outlineLevel="0" collapsed="false">
      <c r="A8" s="55" t="n">
        <v>76</v>
      </c>
      <c r="B8" s="56" t="n">
        <v>31</v>
      </c>
      <c r="C8" s="57" t="s">
        <v>47</v>
      </c>
      <c r="D8" s="58" t="n">
        <v>1863</v>
      </c>
      <c r="E8" s="58" t="n">
        <v>1972</v>
      </c>
      <c r="F8" s="59" t="n">
        <v>1744</v>
      </c>
      <c r="G8" s="59" t="n">
        <v>1090</v>
      </c>
      <c r="H8" s="59" t="n">
        <v>1794</v>
      </c>
      <c r="I8" s="58" t="n">
        <v>1136</v>
      </c>
      <c r="J8" s="58" t="n">
        <v>1245</v>
      </c>
      <c r="K8" s="60" t="n">
        <v>903</v>
      </c>
      <c r="L8" s="60" t="n">
        <v>648</v>
      </c>
      <c r="M8" s="60" t="n">
        <v>914</v>
      </c>
      <c r="N8" s="58" t="n">
        <v>158</v>
      </c>
      <c r="O8" s="58" t="n">
        <v>148</v>
      </c>
      <c r="P8" s="60" t="n">
        <v>243</v>
      </c>
      <c r="Q8" s="61" t="n">
        <v>82</v>
      </c>
      <c r="R8" s="61" t="n">
        <v>153</v>
      </c>
      <c r="S8" s="62" t="n">
        <f aca="false">+N8/I8</f>
        <v>0.139084507042254</v>
      </c>
      <c r="T8" s="62" t="n">
        <f aca="false">+O8/J8</f>
        <v>0.118875502008032</v>
      </c>
      <c r="U8" s="63" t="n">
        <f aca="false">+P8/K8</f>
        <v>0.269102990033223</v>
      </c>
      <c r="V8" s="63" t="n">
        <f aca="false">+Q8/L8</f>
        <v>0.126543209876543</v>
      </c>
      <c r="W8" s="63" t="n">
        <f aca="false">+R8/M8</f>
        <v>0.167396061269147</v>
      </c>
      <c r="X8" s="64" t="n">
        <f aca="false">F8+G8+H8+E8+D8</f>
        <v>8463</v>
      </c>
      <c r="Y8" s="64" t="n">
        <f aca="false">K8+L8+M8+J8+I8</f>
        <v>4846</v>
      </c>
      <c r="Z8" s="64" t="n">
        <f aca="false">SUM(N8:R8)</f>
        <v>784</v>
      </c>
      <c r="AA8" s="64" t="n">
        <f aca="false">+Y8-Z8</f>
        <v>4062</v>
      </c>
      <c r="AB8" s="63" t="n">
        <f aca="false">+Y8/X8</f>
        <v>0.572610185513411</v>
      </c>
      <c r="AC8" s="63" t="n">
        <f aca="false">+Z8/Y8</f>
        <v>0.161782913743293</v>
      </c>
      <c r="AD8" s="63" t="n">
        <f aca="false">+Y8/Y$14</f>
        <v>1.73505191550304</v>
      </c>
      <c r="AE8" s="63" t="n">
        <f aca="false">+AA8/AA$14</f>
        <v>1.89547363509099</v>
      </c>
      <c r="AF8" s="7" t="n">
        <v>23198</v>
      </c>
      <c r="AG8" s="7" t="n">
        <v>17906</v>
      </c>
      <c r="AH8" s="7" t="n">
        <f aca="false">+AF8-AG8</f>
        <v>5292</v>
      </c>
      <c r="ALP8" s="42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3" customFormat="true" ht="12.8" hidden="false" customHeight="false" outlineLevel="0" collapsed="false">
      <c r="A9" s="43" t="n">
        <v>52</v>
      </c>
      <c r="B9" s="44" t="n">
        <v>49</v>
      </c>
      <c r="C9" s="45" t="s">
        <v>48</v>
      </c>
      <c r="D9" s="46" t="n">
        <v>766</v>
      </c>
      <c r="E9" s="46" t="n">
        <v>1984</v>
      </c>
      <c r="F9" s="47" t="n">
        <v>2228</v>
      </c>
      <c r="G9" s="47" t="n">
        <v>1348</v>
      </c>
      <c r="H9" s="47" t="n">
        <v>1471</v>
      </c>
      <c r="I9" s="46" t="n">
        <v>637</v>
      </c>
      <c r="J9" s="46" t="n">
        <v>1338</v>
      </c>
      <c r="K9" s="48" t="n">
        <v>1760</v>
      </c>
      <c r="L9" s="48" t="n">
        <v>998</v>
      </c>
      <c r="M9" s="48" t="n">
        <v>866</v>
      </c>
      <c r="N9" s="46" t="n">
        <v>54</v>
      </c>
      <c r="O9" s="46" t="n">
        <v>112</v>
      </c>
      <c r="P9" s="48" t="n">
        <v>238</v>
      </c>
      <c r="Q9" s="49" t="n">
        <v>141</v>
      </c>
      <c r="R9" s="49" t="n">
        <v>212</v>
      </c>
      <c r="S9" s="50" t="n">
        <f aca="false">+N9/I9</f>
        <v>0.0847723704866562</v>
      </c>
      <c r="T9" s="50" t="n">
        <f aca="false">+O9/J9</f>
        <v>0.0837070254110613</v>
      </c>
      <c r="U9" s="51" t="n">
        <f aca="false">+P9/K9</f>
        <v>0.135227272727273</v>
      </c>
      <c r="V9" s="51" t="n">
        <f aca="false">+Q9/L9</f>
        <v>0.141282565130261</v>
      </c>
      <c r="W9" s="51" t="n">
        <f aca="false">+R9/M9</f>
        <v>0.244803695150115</v>
      </c>
      <c r="X9" s="52" t="n">
        <f aca="false">F9+G9+H9+E9+D9</f>
        <v>7797</v>
      </c>
      <c r="Y9" s="52" t="n">
        <f aca="false">K9+L9+M9+J9+I9</f>
        <v>5599</v>
      </c>
      <c r="Z9" s="52" t="n">
        <f aca="false">SUM(N9:R9)</f>
        <v>757</v>
      </c>
      <c r="AA9" s="52" t="n">
        <f aca="false">+Y9-Z9</f>
        <v>4842</v>
      </c>
      <c r="AB9" s="51" t="n">
        <f aca="false">+Y9/X9</f>
        <v>0.718096703860459</v>
      </c>
      <c r="AC9" s="51" t="n">
        <f aca="false">+Z9/Y9</f>
        <v>0.135202714770495</v>
      </c>
      <c r="AD9" s="51" t="n">
        <f aca="false">+Y9/Y$14</f>
        <v>2.0046544933763</v>
      </c>
      <c r="AE9" s="51" t="n">
        <f aca="false">+AA9/AA$14</f>
        <v>2.259449370042</v>
      </c>
      <c r="AF9" s="11" t="n">
        <v>12065</v>
      </c>
      <c r="AG9" s="11" t="n">
        <v>9406</v>
      </c>
      <c r="AH9" s="7" t="n">
        <f aca="false">+AF9-AG9</f>
        <v>2659</v>
      </c>
      <c r="ALP9" s="54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41" customFormat="true" ht="20" hidden="false" customHeight="false" outlineLevel="0" collapsed="false">
      <c r="A10" s="43" t="n">
        <v>75</v>
      </c>
      <c r="B10" s="44" t="n">
        <v>33</v>
      </c>
      <c r="C10" s="45" t="s">
        <v>49</v>
      </c>
      <c r="D10" s="46" t="n">
        <v>1232</v>
      </c>
      <c r="E10" s="46" t="n">
        <v>1850</v>
      </c>
      <c r="F10" s="47" t="n">
        <v>1528</v>
      </c>
      <c r="G10" s="47" t="n">
        <v>958</v>
      </c>
      <c r="H10" s="47" t="n">
        <v>1576</v>
      </c>
      <c r="I10" s="46" t="n">
        <v>948</v>
      </c>
      <c r="J10" s="46" t="n">
        <v>1815</v>
      </c>
      <c r="K10" s="48" t="n">
        <v>1089</v>
      </c>
      <c r="L10" s="48" t="n">
        <v>748</v>
      </c>
      <c r="M10" s="48" t="n">
        <v>931</v>
      </c>
      <c r="N10" s="46" t="n">
        <v>131</v>
      </c>
      <c r="O10" s="46" t="n">
        <v>223</v>
      </c>
      <c r="P10" s="48" t="n">
        <v>272</v>
      </c>
      <c r="Q10" s="49" t="n">
        <v>140</v>
      </c>
      <c r="R10" s="49" t="n">
        <v>161</v>
      </c>
      <c r="S10" s="50" t="n">
        <f aca="false">+N10/I10</f>
        <v>0.138185654008439</v>
      </c>
      <c r="T10" s="50" t="n">
        <f aca="false">+O10/J10</f>
        <v>0.122865013774105</v>
      </c>
      <c r="U10" s="51" t="n">
        <f aca="false">+P10/K10</f>
        <v>0.249770431588613</v>
      </c>
      <c r="V10" s="51" t="n">
        <f aca="false">+Q10/L10</f>
        <v>0.18716577540107</v>
      </c>
      <c r="W10" s="51" t="n">
        <f aca="false">+R10/M10</f>
        <v>0.172932330827068</v>
      </c>
      <c r="X10" s="52" t="n">
        <f aca="false">F10+G10+H10+E10+D10</f>
        <v>7144</v>
      </c>
      <c r="Y10" s="52" t="n">
        <f aca="false">K10+L10+M10+J10+I10</f>
        <v>5531</v>
      </c>
      <c r="Z10" s="52" t="n">
        <f aca="false">SUM(N10:R10)</f>
        <v>927</v>
      </c>
      <c r="AA10" s="52" t="n">
        <f aca="false">+Y10-Z10</f>
        <v>4604</v>
      </c>
      <c r="AB10" s="51" t="n">
        <f aca="false">+Y10/X10</f>
        <v>0.774216125419933</v>
      </c>
      <c r="AC10" s="51" t="n">
        <f aca="false">+Z10/Y10</f>
        <v>0.167600795516182</v>
      </c>
      <c r="AD10" s="51" t="n">
        <f aca="false">+Y10/Y$14</f>
        <v>1.98030791263874</v>
      </c>
      <c r="AE10" s="51" t="n">
        <f aca="false">+AA10/AA$14</f>
        <v>2.14839010732618</v>
      </c>
      <c r="AF10" s="7" t="n">
        <v>21815</v>
      </c>
      <c r="AG10" s="7" t="n">
        <v>17518</v>
      </c>
      <c r="AH10" s="7" t="n">
        <f aca="false">+AF10-AG10</f>
        <v>4297</v>
      </c>
      <c r="ALP10" s="42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53" customFormat="true" ht="12.8" hidden="false" customHeight="false" outlineLevel="0" collapsed="false">
      <c r="A11" s="55" t="n">
        <v>28</v>
      </c>
      <c r="B11" s="56" t="n">
        <v>76</v>
      </c>
      <c r="C11" s="57" t="s">
        <v>50</v>
      </c>
      <c r="D11" s="58" t="n">
        <v>1224</v>
      </c>
      <c r="E11" s="58" t="n">
        <v>1509</v>
      </c>
      <c r="F11" s="59" t="n">
        <v>1332</v>
      </c>
      <c r="G11" s="59" t="n">
        <v>1071</v>
      </c>
      <c r="H11" s="59" t="n">
        <v>1362</v>
      </c>
      <c r="I11" s="58" t="n">
        <v>645</v>
      </c>
      <c r="J11" s="58" t="n">
        <v>914</v>
      </c>
      <c r="K11" s="60" t="n">
        <v>838</v>
      </c>
      <c r="L11" s="60" t="n">
        <v>636</v>
      </c>
      <c r="M11" s="60" t="n">
        <v>748</v>
      </c>
      <c r="N11" s="58" t="n">
        <v>95</v>
      </c>
      <c r="O11" s="58" t="n">
        <v>166</v>
      </c>
      <c r="P11" s="60" t="n">
        <v>201</v>
      </c>
      <c r="Q11" s="61" t="n">
        <v>127</v>
      </c>
      <c r="R11" s="61" t="n">
        <v>119</v>
      </c>
      <c r="S11" s="62" t="n">
        <f aca="false">+N11/I11</f>
        <v>0.147286821705426</v>
      </c>
      <c r="T11" s="62" t="n">
        <f aca="false">+O11/J11</f>
        <v>0.181619256017505</v>
      </c>
      <c r="U11" s="63" t="n">
        <f aca="false">+P11/K11</f>
        <v>0.239856801909308</v>
      </c>
      <c r="V11" s="63" t="n">
        <f aca="false">+Q11/L11</f>
        <v>0.199685534591195</v>
      </c>
      <c r="W11" s="63" t="n">
        <f aca="false">+R11/M11</f>
        <v>0.159090909090909</v>
      </c>
      <c r="X11" s="64" t="n">
        <f aca="false">F11+G11+H11+E11+D11</f>
        <v>6498</v>
      </c>
      <c r="Y11" s="64" t="n">
        <f aca="false">K11+L11+M11+J11+I11</f>
        <v>3781</v>
      </c>
      <c r="Z11" s="64" t="n">
        <f aca="false">SUM(N11:R11)</f>
        <v>708</v>
      </c>
      <c r="AA11" s="64" t="n">
        <f aca="false">+Y11-Z11</f>
        <v>3073</v>
      </c>
      <c r="AB11" s="63" t="n">
        <f aca="false">+Y11/X11</f>
        <v>0.58187134502924</v>
      </c>
      <c r="AC11" s="63" t="n">
        <f aca="false">+Z11/Y11</f>
        <v>0.187252049722296</v>
      </c>
      <c r="AD11" s="63" t="n">
        <f aca="false">+Y11/Y$14</f>
        <v>1.35374149659864</v>
      </c>
      <c r="AE11" s="63" t="n">
        <f aca="false">+AA11/AA$14</f>
        <v>1.43397106859543</v>
      </c>
      <c r="AF11" s="11" t="n">
        <v>30203</v>
      </c>
      <c r="AG11" s="11" t="n">
        <v>20399</v>
      </c>
      <c r="AH11" s="7" t="n">
        <f aca="false">+AF11-AG11</f>
        <v>9804</v>
      </c>
      <c r="ALP11" s="54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41" customFormat="true" ht="20" hidden="false" customHeight="false" outlineLevel="0" collapsed="false">
      <c r="A12" s="43" t="n">
        <v>27</v>
      </c>
      <c r="B12" s="44" t="n">
        <v>25</v>
      </c>
      <c r="C12" s="45" t="s">
        <v>51</v>
      </c>
      <c r="D12" s="46" t="n">
        <v>1833</v>
      </c>
      <c r="E12" s="46" t="n">
        <v>1230</v>
      </c>
      <c r="F12" s="47" t="n">
        <v>1064</v>
      </c>
      <c r="G12" s="47" t="n">
        <v>573</v>
      </c>
      <c r="H12" s="47" t="n">
        <v>1322</v>
      </c>
      <c r="I12" s="46" t="n">
        <v>2012</v>
      </c>
      <c r="J12" s="46" t="n">
        <v>717</v>
      </c>
      <c r="K12" s="48" t="n">
        <v>713</v>
      </c>
      <c r="L12" s="48" t="n">
        <v>384</v>
      </c>
      <c r="M12" s="48" t="n">
        <v>723</v>
      </c>
      <c r="N12" s="46" t="n">
        <v>163</v>
      </c>
      <c r="O12" s="46" t="n">
        <v>197</v>
      </c>
      <c r="P12" s="48" t="n">
        <v>338</v>
      </c>
      <c r="Q12" s="49" t="n">
        <v>224</v>
      </c>
      <c r="R12" s="49" t="n">
        <v>221</v>
      </c>
      <c r="S12" s="50" t="n">
        <f aca="false">+N12/I12</f>
        <v>0.081013916500994</v>
      </c>
      <c r="T12" s="50" t="n">
        <f aca="false">+O12/J12</f>
        <v>0.274755927475593</v>
      </c>
      <c r="U12" s="51" t="n">
        <f aca="false">+P12/K12</f>
        <v>0.474053295932679</v>
      </c>
      <c r="V12" s="51" t="n">
        <f aca="false">+Q12/L12</f>
        <v>0.583333333333333</v>
      </c>
      <c r="W12" s="51" t="n">
        <f aca="false">+R12/M12</f>
        <v>0.30567081604426</v>
      </c>
      <c r="X12" s="52" t="n">
        <f aca="false">F12+G12+H12+E12+D12</f>
        <v>6022</v>
      </c>
      <c r="Y12" s="52" t="n">
        <f aca="false">K12+L12+M12+J12+I12</f>
        <v>4549</v>
      </c>
      <c r="Z12" s="52" t="n">
        <f aca="false">SUM(N12:R12)</f>
        <v>1143</v>
      </c>
      <c r="AA12" s="52" t="n">
        <f aca="false">+Y12-Z12</f>
        <v>3406</v>
      </c>
      <c r="AB12" s="51" t="n">
        <f aca="false">+Y12/X12</f>
        <v>0.755396878113584</v>
      </c>
      <c r="AC12" s="51" t="n">
        <f aca="false">+Z12/Y12</f>
        <v>0.251264014069026</v>
      </c>
      <c r="AD12" s="51" t="n">
        <f aca="false">+Y12/Y$14</f>
        <v>1.62871464375224</v>
      </c>
      <c r="AE12" s="51" t="n">
        <f aca="false">+AA12/AA$14</f>
        <v>1.58936070928605</v>
      </c>
      <c r="AF12" s="7" t="n">
        <v>42851</v>
      </c>
      <c r="AG12" s="7" t="n">
        <v>37729</v>
      </c>
      <c r="AH12" s="7" t="n">
        <f aca="false">+AF12-AG12</f>
        <v>5122</v>
      </c>
      <c r="ALP12" s="42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53" customFormat="true" ht="29" hidden="false" customHeight="false" outlineLevel="0" collapsed="false">
      <c r="A13" s="55" t="n">
        <v>53</v>
      </c>
      <c r="B13" s="56" t="n">
        <v>35</v>
      </c>
      <c r="C13" s="57" t="s">
        <v>52</v>
      </c>
      <c r="D13" s="58" t="n">
        <v>1427</v>
      </c>
      <c r="E13" s="58" t="n">
        <v>1249</v>
      </c>
      <c r="F13" s="59" t="n">
        <v>1210</v>
      </c>
      <c r="G13" s="59" t="n">
        <v>611</v>
      </c>
      <c r="H13" s="59" t="n">
        <v>1107</v>
      </c>
      <c r="I13" s="58" t="n">
        <v>356</v>
      </c>
      <c r="J13" s="58" t="n">
        <v>650</v>
      </c>
      <c r="K13" s="60" t="n">
        <v>658</v>
      </c>
      <c r="L13" s="60" t="n">
        <v>353</v>
      </c>
      <c r="M13" s="60" t="n">
        <v>489</v>
      </c>
      <c r="N13" s="58" t="n">
        <v>89</v>
      </c>
      <c r="O13" s="58" t="n">
        <v>136</v>
      </c>
      <c r="P13" s="60" t="n">
        <v>123</v>
      </c>
      <c r="Q13" s="61" t="n">
        <v>80</v>
      </c>
      <c r="R13" s="61" t="n">
        <v>105</v>
      </c>
      <c r="S13" s="62" t="n">
        <f aca="false">+N13/I13</f>
        <v>0.25</v>
      </c>
      <c r="T13" s="62" t="n">
        <f aca="false">+O13/J13</f>
        <v>0.209230769230769</v>
      </c>
      <c r="U13" s="63" t="n">
        <f aca="false">+P13/K13</f>
        <v>0.18693009118541</v>
      </c>
      <c r="V13" s="63" t="n">
        <f aca="false">+Q13/L13</f>
        <v>0.226628895184136</v>
      </c>
      <c r="W13" s="63" t="n">
        <f aca="false">+R13/M13</f>
        <v>0.214723926380368</v>
      </c>
      <c r="X13" s="64" t="n">
        <f aca="false">F13+G13+H13+E13+D13</f>
        <v>5604</v>
      </c>
      <c r="Y13" s="64" t="n">
        <f aca="false">K13+L13+M13+J13+I13</f>
        <v>2506</v>
      </c>
      <c r="Z13" s="64" t="n">
        <f aca="false">SUM(N13:R13)</f>
        <v>533</v>
      </c>
      <c r="AA13" s="64" t="n">
        <f aca="false">+Y13-Z13</f>
        <v>1973</v>
      </c>
      <c r="AB13" s="63" t="n">
        <f aca="false">+Y13/X13</f>
        <v>0.447180585296217</v>
      </c>
      <c r="AC13" s="63" t="n">
        <f aca="false">+Z13/Y13</f>
        <v>0.21268954509178</v>
      </c>
      <c r="AD13" s="63" t="n">
        <f aca="false">+Y13/Y$14</f>
        <v>0.897243107769424</v>
      </c>
      <c r="AE13" s="63" t="n">
        <f aca="false">+AA13/AA$14</f>
        <v>0.920671955202987</v>
      </c>
      <c r="AF13" s="11" t="n">
        <v>28909</v>
      </c>
      <c r="AG13" s="11" t="n">
        <v>23707</v>
      </c>
      <c r="AH13" s="7" t="n">
        <f aca="false">+AF13-AG13</f>
        <v>5202</v>
      </c>
      <c r="ALP13" s="54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65" customFormat="true" ht="12.8" hidden="false" customHeight="false" outlineLevel="0" collapsed="false">
      <c r="A14" s="55" t="n">
        <v>24</v>
      </c>
      <c r="B14" s="56" t="n">
        <v>45</v>
      </c>
      <c r="C14" s="57" t="s">
        <v>53</v>
      </c>
      <c r="D14" s="58" t="n">
        <v>734</v>
      </c>
      <c r="E14" s="58" t="n">
        <v>1017</v>
      </c>
      <c r="F14" s="59" t="n">
        <v>887</v>
      </c>
      <c r="G14" s="59" t="n">
        <v>718</v>
      </c>
      <c r="H14" s="59" t="n">
        <v>1061</v>
      </c>
      <c r="I14" s="58" t="n">
        <v>592</v>
      </c>
      <c r="J14" s="58" t="n">
        <v>713</v>
      </c>
      <c r="K14" s="60" t="n">
        <v>569</v>
      </c>
      <c r="L14" s="60" t="n">
        <v>398</v>
      </c>
      <c r="M14" s="60" t="n">
        <v>521</v>
      </c>
      <c r="N14" s="58" t="n">
        <v>136</v>
      </c>
      <c r="O14" s="58" t="n">
        <v>235</v>
      </c>
      <c r="P14" s="60" t="n">
        <v>139</v>
      </c>
      <c r="Q14" s="61" t="n">
        <v>70</v>
      </c>
      <c r="R14" s="61" t="n">
        <v>70</v>
      </c>
      <c r="S14" s="62" t="n">
        <f aca="false">+N14/I14</f>
        <v>0.22972972972973</v>
      </c>
      <c r="T14" s="62" t="n">
        <f aca="false">+O14/J14</f>
        <v>0.329593267882188</v>
      </c>
      <c r="U14" s="63" t="n">
        <f aca="false">+P14/K14</f>
        <v>0.244288224956063</v>
      </c>
      <c r="V14" s="63" t="n">
        <f aca="false">+Q14/L14</f>
        <v>0.175879396984925</v>
      </c>
      <c r="W14" s="63" t="n">
        <f aca="false">+R14/M14</f>
        <v>0.134357005758157</v>
      </c>
      <c r="X14" s="64" t="n">
        <f aca="false">F14+G14+H14+E14+D14</f>
        <v>4417</v>
      </c>
      <c r="Y14" s="64" t="n">
        <f aca="false">K14+L14+M14+J14+I14</f>
        <v>2793</v>
      </c>
      <c r="Z14" s="64" t="n">
        <f aca="false">SUM(N14:R14)</f>
        <v>650</v>
      </c>
      <c r="AA14" s="64" t="n">
        <f aca="false">+Y14-Z14</f>
        <v>2143</v>
      </c>
      <c r="AB14" s="63" t="n">
        <f aca="false">+Y14/X14</f>
        <v>0.632329635499208</v>
      </c>
      <c r="AC14" s="63" t="n">
        <f aca="false">+Z14/Y14</f>
        <v>0.232724668814894</v>
      </c>
      <c r="AD14" s="63" t="n">
        <f aca="false">+Y14/Y$14</f>
        <v>1</v>
      </c>
      <c r="AE14" s="63" t="n">
        <f aca="false">+AA14/AA$14</f>
        <v>1</v>
      </c>
      <c r="AF14" s="14" t="n">
        <v>505079</v>
      </c>
      <c r="AG14" s="14" t="n">
        <v>400226</v>
      </c>
      <c r="AH14" s="7" t="n">
        <f aca="false">+AF14-AG14</f>
        <v>104853</v>
      </c>
      <c r="ALP14" s="66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</sheetData>
  <autoFilter ref="A1:AE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7"/>
  <sheetViews>
    <sheetView showFormulas="false" showGridLines="true" showRowColHeaders="true" showZeros="true" rightToLeft="false" tabSelected="false" showOutlineSymbols="true" defaultGridColor="true" view="normal" topLeftCell="J8" colorId="64" zoomScale="231" zoomScaleNormal="231" zoomScalePageLayoutView="100" workbookViewId="0">
      <selection pane="topLeft" activeCell="S1" activeCellId="0" sqref="S1"/>
    </sheetView>
  </sheetViews>
  <sheetFormatPr defaultColWidth="11.640625" defaultRowHeight="12.8" zeroHeight="false" outlineLevelRow="0" outlineLevelCol="0"/>
  <cols>
    <col collapsed="false" customWidth="true" hidden="false" outlineLevel="0" max="3" min="1" style="16" width="11.52"/>
    <col collapsed="false" customWidth="true" hidden="false" outlineLevel="0" max="4" min="4" style="17" width="11.52"/>
    <col collapsed="false" customWidth="true" hidden="false" outlineLevel="0" max="5" min="5" style="18" width="11.52"/>
    <col collapsed="false" customWidth="false" hidden="false" outlineLevel="0" max="6" min="6" style="1" width="11.57"/>
    <col collapsed="false" customWidth="true" hidden="false" outlineLevel="0" max="7" min="7" style="17" width="11.52"/>
    <col collapsed="false" customWidth="false" hidden="false" outlineLevel="0" max="10" min="8" style="1" width="11.57"/>
    <col collapsed="false" customWidth="true" hidden="true" outlineLevel="0" max="11" min="11" style="16" width="11.54"/>
    <col collapsed="false" customWidth="true" hidden="true" outlineLevel="0" max="16" min="12" style="1" width="11.54"/>
    <col collapsed="false" customWidth="false" hidden="true" outlineLevel="0" max="17" min="17" style="1" width="11.59"/>
    <col collapsed="false" customWidth="false" hidden="false" outlineLevel="0" max="18" min="18" style="1" width="11.57"/>
    <col collapsed="false" customWidth="false" hidden="false" outlineLevel="0" max="19" min="19" style="1" width="11.59"/>
    <col collapsed="false" customWidth="false" hidden="false" outlineLevel="0" max="20" min="20" style="67" width="11.59"/>
  </cols>
  <sheetData>
    <row r="1" customFormat="false" ht="19.9" hidden="false" customHeight="false" outlineLevel="0" collapsed="false">
      <c r="A1" s="68" t="s">
        <v>8</v>
      </c>
      <c r="B1" s="68" t="s">
        <v>9</v>
      </c>
      <c r="C1" s="69" t="s">
        <v>10</v>
      </c>
      <c r="D1" s="70" t="s">
        <v>15</v>
      </c>
      <c r="E1" s="71" t="s">
        <v>20</v>
      </c>
      <c r="F1" s="68" t="s">
        <v>54</v>
      </c>
      <c r="G1" s="70" t="s">
        <v>25</v>
      </c>
      <c r="H1" s="68" t="s">
        <v>55</v>
      </c>
      <c r="I1" s="68" t="s">
        <v>56</v>
      </c>
      <c r="J1" s="68" t="s">
        <v>57</v>
      </c>
      <c r="K1" s="72" t="s">
        <v>58</v>
      </c>
      <c r="L1" s="73" t="s">
        <v>59</v>
      </c>
      <c r="M1" s="73"/>
      <c r="N1" s="74" t="s">
        <v>60</v>
      </c>
      <c r="O1" s="74" t="s">
        <v>61</v>
      </c>
      <c r="P1" s="73" t="s">
        <v>62</v>
      </c>
      <c r="Q1" s="73"/>
      <c r="R1" s="68" t="s">
        <v>63</v>
      </c>
      <c r="S1" s="73" t="s">
        <v>64</v>
      </c>
      <c r="T1" s="75" t="s">
        <v>65</v>
      </c>
      <c r="U1" s="1" t="s">
        <v>66</v>
      </c>
      <c r="V1" s="1" t="s">
        <v>67</v>
      </c>
    </row>
    <row r="2" customFormat="false" ht="12.8" hidden="false" customHeight="false" outlineLevel="0" collapsed="false">
      <c r="A2" s="76" t="n">
        <v>11</v>
      </c>
      <c r="B2" s="76" t="n">
        <v>75</v>
      </c>
      <c r="C2" s="77" t="s">
        <v>42</v>
      </c>
      <c r="D2" s="78" t="n">
        <v>16942</v>
      </c>
      <c r="E2" s="79" t="n">
        <v>9087</v>
      </c>
      <c r="F2" s="80" t="n">
        <f aca="false">+D2-E2</f>
        <v>7855</v>
      </c>
      <c r="G2" s="81" t="n">
        <v>823</v>
      </c>
      <c r="H2" s="80" t="n">
        <f aca="false">+I2/I$14*H$14</f>
        <v>2113.39254913464</v>
      </c>
      <c r="I2" s="80" t="n">
        <f aca="false">+E2-G2</f>
        <v>8264</v>
      </c>
      <c r="J2" s="82" t="n">
        <f aca="false">+E2/E$14</f>
        <v>0.446535626535627</v>
      </c>
      <c r="K2" s="83" t="n">
        <v>49340</v>
      </c>
      <c r="L2" s="84" t="n">
        <f aca="false">+D2/K2</f>
        <v>0.343372517227402</v>
      </c>
      <c r="M2" s="85" t="n">
        <f aca="false">+K2-E2</f>
        <v>40253</v>
      </c>
      <c r="N2" s="86" t="n">
        <v>11434</v>
      </c>
      <c r="O2" s="86" t="n">
        <v>28368</v>
      </c>
      <c r="P2" s="87" t="n">
        <f aca="false">SUM(N2:O2)</f>
        <v>39802</v>
      </c>
      <c r="Q2" s="87"/>
      <c r="R2" s="80" t="n">
        <f aca="false">+I2-H2</f>
        <v>6150.60745086536</v>
      </c>
      <c r="S2" s="85" t="n">
        <f aca="false">T2-R2</f>
        <v>17993.3925491346</v>
      </c>
      <c r="T2" s="85" t="n">
        <v>24144</v>
      </c>
      <c r="U2" s="88" t="n">
        <f aca="false">T2/T$14</f>
        <v>0.409275834011391</v>
      </c>
      <c r="V2" s="88" t="n">
        <f aca="false">S2/S$14</f>
        <v>0.388575833566593</v>
      </c>
    </row>
    <row r="3" customFormat="false" ht="19.9" hidden="false" customHeight="false" outlineLevel="0" collapsed="false">
      <c r="A3" s="89" t="n">
        <v>24</v>
      </c>
      <c r="B3" s="89" t="n">
        <v>45</v>
      </c>
      <c r="C3" s="90" t="s">
        <v>53</v>
      </c>
      <c r="D3" s="91" t="n">
        <v>1061</v>
      </c>
      <c r="E3" s="92" t="n">
        <v>521</v>
      </c>
      <c r="F3" s="93" t="n">
        <f aca="false">+D3-E3</f>
        <v>540</v>
      </c>
      <c r="G3" s="94" t="n">
        <v>70</v>
      </c>
      <c r="H3" s="93" t="n">
        <f aca="false">+I3/I$14*H$14</f>
        <v>115.33640363743</v>
      </c>
      <c r="I3" s="93" t="n">
        <f aca="false">+E3-G3</f>
        <v>451</v>
      </c>
      <c r="J3" s="95" t="n">
        <f aca="false">+E3/E$14</f>
        <v>0.0256019656019656</v>
      </c>
      <c r="K3" s="96" t="n">
        <v>2149</v>
      </c>
      <c r="L3" s="97" t="n">
        <f aca="false">+D3/K3</f>
        <v>0.493718008375989</v>
      </c>
      <c r="M3" s="98" t="n">
        <f aca="false">+K3-E3</f>
        <v>1628</v>
      </c>
      <c r="N3" s="99" t="n">
        <v>667</v>
      </c>
      <c r="O3" s="99" t="n">
        <v>1157</v>
      </c>
      <c r="P3" s="100" t="n">
        <f aca="false">SUM(N3:O3)</f>
        <v>1824</v>
      </c>
      <c r="Q3" s="100"/>
      <c r="R3" s="93" t="n">
        <f aca="false">+I3-H3</f>
        <v>335.66359636257</v>
      </c>
      <c r="S3" s="98" t="n">
        <f aca="false">T3-R3</f>
        <v>1989.33640363743</v>
      </c>
      <c r="T3" s="98" t="n">
        <v>2325</v>
      </c>
      <c r="U3" s="88" t="n">
        <f aca="false">T3/T$14</f>
        <v>0.0394121236777868</v>
      </c>
      <c r="V3" s="88" t="n">
        <f aca="false">S3/S$14</f>
        <v>0.0429606617638628</v>
      </c>
    </row>
    <row r="4" customFormat="false" ht="19.9" hidden="false" customHeight="false" outlineLevel="0" collapsed="false">
      <c r="A4" s="76" t="n">
        <v>27</v>
      </c>
      <c r="B4" s="76" t="n">
        <v>25</v>
      </c>
      <c r="C4" s="77" t="s">
        <v>51</v>
      </c>
      <c r="D4" s="78" t="n">
        <v>1322</v>
      </c>
      <c r="E4" s="79" t="n">
        <v>723</v>
      </c>
      <c r="F4" s="80" t="n">
        <f aca="false">+D4-E4</f>
        <v>599</v>
      </c>
      <c r="G4" s="81" t="n">
        <v>221</v>
      </c>
      <c r="H4" s="80" t="n">
        <f aca="false">+I4/I$14*H$14</f>
        <v>128.378879436785</v>
      </c>
      <c r="I4" s="80" t="n">
        <f aca="false">+E4-G4</f>
        <v>502</v>
      </c>
      <c r="J4" s="82" t="n">
        <f aca="false">+E4/E$14</f>
        <v>0.0355282555282555</v>
      </c>
      <c r="K4" s="83" t="n">
        <v>1935</v>
      </c>
      <c r="L4" s="84" t="n">
        <f aca="false">+D4/K4</f>
        <v>0.683204134366925</v>
      </c>
      <c r="M4" s="85" t="n">
        <f aca="false">+K4-E4</f>
        <v>1212</v>
      </c>
      <c r="N4" s="86" t="n">
        <v>687</v>
      </c>
      <c r="O4" s="86" t="n">
        <v>896</v>
      </c>
      <c r="P4" s="87" t="n">
        <f aca="false">SUM(N4:O4)</f>
        <v>1583</v>
      </c>
      <c r="Q4" s="87"/>
      <c r="R4" s="80" t="n">
        <f aca="false">+I4-H4</f>
        <v>373.621120563215</v>
      </c>
      <c r="S4" s="85" t="n">
        <f aca="false">T4-R4</f>
        <v>1227.37887943679</v>
      </c>
      <c r="T4" s="85" t="n">
        <v>1601</v>
      </c>
      <c r="U4" s="88" t="n">
        <f aca="false">T4/T$14</f>
        <v>0.0271392731217792</v>
      </c>
      <c r="V4" s="88" t="n">
        <f aca="false">S4/S$14</f>
        <v>0.0265058281742492</v>
      </c>
    </row>
    <row r="5" customFormat="false" ht="12.8" hidden="false" customHeight="false" outlineLevel="0" collapsed="false">
      <c r="A5" s="89" t="n">
        <v>28</v>
      </c>
      <c r="B5" s="89" t="n">
        <v>76</v>
      </c>
      <c r="C5" s="90" t="s">
        <v>50</v>
      </c>
      <c r="D5" s="91" t="n">
        <v>1362</v>
      </c>
      <c r="E5" s="92" t="n">
        <v>748</v>
      </c>
      <c r="F5" s="93" t="n">
        <f aca="false">+D5-E5</f>
        <v>614</v>
      </c>
      <c r="G5" s="94" t="n">
        <v>119</v>
      </c>
      <c r="H5" s="93" t="n">
        <f aca="false">+I5/I$14*H$14</f>
        <v>160.857201525374</v>
      </c>
      <c r="I5" s="93" t="n">
        <f aca="false">+E5-G5</f>
        <v>629</v>
      </c>
      <c r="J5" s="95" t="n">
        <f aca="false">+E5/E$14</f>
        <v>0.0367567567567568</v>
      </c>
      <c r="K5" s="96" t="n">
        <v>2822</v>
      </c>
      <c r="L5" s="97" t="n">
        <f aca="false">+D5/K5</f>
        <v>0.482636428065202</v>
      </c>
      <c r="M5" s="98" t="n">
        <f aca="false">+K5-E5</f>
        <v>2074</v>
      </c>
      <c r="N5" s="99" t="n">
        <v>868</v>
      </c>
      <c r="O5" s="99" t="n">
        <v>1543</v>
      </c>
      <c r="P5" s="100" t="n">
        <f aca="false">SUM(N5:O5)</f>
        <v>2411</v>
      </c>
      <c r="Q5" s="100"/>
      <c r="R5" s="93" t="n">
        <f aca="false">+I5-H5</f>
        <v>468.142798474626</v>
      </c>
      <c r="S5" s="98" t="n">
        <f aca="false">T5-R5</f>
        <v>1619.85720152537</v>
      </c>
      <c r="T5" s="98" t="n">
        <v>2088</v>
      </c>
      <c r="U5" s="88" t="n">
        <f aca="false">T5/T$14</f>
        <v>0.0353946297803092</v>
      </c>
      <c r="V5" s="88" t="n">
        <f aca="false">S5/S$14</f>
        <v>0.0349815834130647</v>
      </c>
    </row>
    <row r="6" customFormat="false" ht="12.8" hidden="false" customHeight="false" outlineLevel="0" collapsed="false">
      <c r="A6" s="76" t="n">
        <v>32</v>
      </c>
      <c r="B6" s="76" t="n">
        <v>59</v>
      </c>
      <c r="C6" s="77" t="s">
        <v>45</v>
      </c>
      <c r="D6" s="78" t="n">
        <v>2171</v>
      </c>
      <c r="E6" s="79" t="n">
        <v>997</v>
      </c>
      <c r="F6" s="80" t="n">
        <f aca="false">+D6-E6</f>
        <v>1174</v>
      </c>
      <c r="G6" s="81" t="n">
        <v>399</v>
      </c>
      <c r="H6" s="80" t="n">
        <f aca="false">+I6/I$14*H$14</f>
        <v>152.929422117923</v>
      </c>
      <c r="I6" s="80" t="n">
        <f aca="false">+E6-G6</f>
        <v>598</v>
      </c>
      <c r="J6" s="82" t="n">
        <f aca="false">+E6/E$14</f>
        <v>0.048992628992629</v>
      </c>
      <c r="K6" s="83" t="n">
        <v>4187</v>
      </c>
      <c r="L6" s="84" t="n">
        <f aca="false">+D6/K6</f>
        <v>0.518509672796752</v>
      </c>
      <c r="M6" s="85" t="n">
        <f aca="false">+K6-E6</f>
        <v>3190</v>
      </c>
      <c r="N6" s="86" t="n">
        <v>1323</v>
      </c>
      <c r="O6" s="86" t="n">
        <v>2087</v>
      </c>
      <c r="P6" s="87" t="n">
        <f aca="false">SUM(N6:O6)</f>
        <v>3410</v>
      </c>
      <c r="Q6" s="87"/>
      <c r="R6" s="80" t="n">
        <f aca="false">+I6-H6</f>
        <v>445.070577882077</v>
      </c>
      <c r="S6" s="85" t="n">
        <f aca="false">T6-R6</f>
        <v>3419.92942211792</v>
      </c>
      <c r="T6" s="85" t="n">
        <v>3865</v>
      </c>
      <c r="U6" s="88" t="n">
        <f aca="false">T6/T$14</f>
        <v>0.0655173582858693</v>
      </c>
      <c r="V6" s="88" t="n">
        <f aca="false">S6/S$14</f>
        <v>0.0738549955106881</v>
      </c>
    </row>
    <row r="7" customFormat="false" ht="12.8" hidden="false" customHeight="false" outlineLevel="0" collapsed="false">
      <c r="A7" s="89" t="n">
        <v>44</v>
      </c>
      <c r="B7" s="89" t="n">
        <v>67</v>
      </c>
      <c r="C7" s="90" t="s">
        <v>43</v>
      </c>
      <c r="D7" s="91" t="n">
        <v>3954</v>
      </c>
      <c r="E7" s="92" t="n">
        <v>1788</v>
      </c>
      <c r="F7" s="93" t="n">
        <f aca="false">+D7-E7</f>
        <v>2166</v>
      </c>
      <c r="G7" s="94" t="n">
        <v>640</v>
      </c>
      <c r="H7" s="93" t="n">
        <f aca="false">+I7/I$14*H$14</f>
        <v>293.583572895277</v>
      </c>
      <c r="I7" s="93" t="n">
        <f aca="false">+E7-G7</f>
        <v>1148</v>
      </c>
      <c r="J7" s="95" t="n">
        <f aca="false">+E7/E$14</f>
        <v>0.0878624078624079</v>
      </c>
      <c r="K7" s="96" t="n">
        <v>7110</v>
      </c>
      <c r="L7" s="97" t="n">
        <f aca="false">+D7/K7</f>
        <v>0.556118143459916</v>
      </c>
      <c r="M7" s="98" t="n">
        <f aca="false">+K7-E7</f>
        <v>5322</v>
      </c>
      <c r="N7" s="99" t="n">
        <v>3280</v>
      </c>
      <c r="O7" s="99" t="n">
        <v>2513</v>
      </c>
      <c r="P7" s="100" t="n">
        <f aca="false">SUM(N7:O7)</f>
        <v>5793</v>
      </c>
      <c r="Q7" s="100"/>
      <c r="R7" s="93" t="n">
        <f aca="false">+I7-H7</f>
        <v>854.416427104723</v>
      </c>
      <c r="S7" s="98" t="n">
        <f aca="false">T7-R7</f>
        <v>6057.58357289528</v>
      </c>
      <c r="T7" s="98" t="n">
        <v>6912</v>
      </c>
      <c r="U7" s="88" t="n">
        <f aca="false">T7/T$14</f>
        <v>0.117168429617575</v>
      </c>
      <c r="V7" s="88" t="n">
        <f aca="false">S7/S$14</f>
        <v>0.13081638606002</v>
      </c>
    </row>
    <row r="8" customFormat="false" ht="12.8" hidden="false" customHeight="false" outlineLevel="0" collapsed="false">
      <c r="A8" s="76" t="n">
        <v>52</v>
      </c>
      <c r="B8" s="76" t="n">
        <v>49</v>
      </c>
      <c r="C8" s="77" t="s">
        <v>48</v>
      </c>
      <c r="D8" s="78" t="n">
        <v>1471</v>
      </c>
      <c r="E8" s="79" t="n">
        <v>866</v>
      </c>
      <c r="F8" s="80" t="n">
        <f aca="false">+D8-E8</f>
        <v>605</v>
      </c>
      <c r="G8" s="81" t="n">
        <v>212</v>
      </c>
      <c r="H8" s="80" t="n">
        <f aca="false">+I8/I$14*H$14</f>
        <v>167.250572015254</v>
      </c>
      <c r="I8" s="80" t="n">
        <f aca="false">+E8-G8</f>
        <v>654</v>
      </c>
      <c r="J8" s="82" t="n">
        <f aca="false">+E8/E$14</f>
        <v>0.0425552825552826</v>
      </c>
      <c r="K8" s="83" t="n">
        <v>4397</v>
      </c>
      <c r="L8" s="84" t="n">
        <f aca="false">+D8/K8</f>
        <v>0.334546281555606</v>
      </c>
      <c r="M8" s="85" t="n">
        <f aca="false">+K8-E8</f>
        <v>3531</v>
      </c>
      <c r="N8" s="86" t="n">
        <v>1118</v>
      </c>
      <c r="O8" s="86" t="n">
        <v>2458</v>
      </c>
      <c r="P8" s="87" t="n">
        <f aca="false">SUM(N8:O8)</f>
        <v>3576</v>
      </c>
      <c r="Q8" s="87"/>
      <c r="R8" s="80" t="n">
        <f aca="false">+I8-H8</f>
        <v>486.749427984746</v>
      </c>
      <c r="S8" s="85" t="n">
        <f aca="false">T8-R8</f>
        <v>2615.25057201525</v>
      </c>
      <c r="T8" s="85" t="n">
        <v>3102</v>
      </c>
      <c r="U8" s="88" t="n">
        <f aca="false">T8/T$14</f>
        <v>0.0525834011391375</v>
      </c>
      <c r="V8" s="88" t="n">
        <f aca="false">S8/S$14</f>
        <v>0.0564775746558816</v>
      </c>
    </row>
    <row r="9" customFormat="false" ht="12.8" hidden="false" customHeight="false" outlineLevel="0" collapsed="false">
      <c r="A9" s="89" t="n">
        <v>53</v>
      </c>
      <c r="B9" s="89" t="n">
        <v>35</v>
      </c>
      <c r="C9" s="90" t="s">
        <v>52</v>
      </c>
      <c r="D9" s="91" t="n">
        <v>1107</v>
      </c>
      <c r="E9" s="92" t="n">
        <v>489</v>
      </c>
      <c r="F9" s="93" t="n">
        <f aca="false">+D9-E9</f>
        <v>618</v>
      </c>
      <c r="G9" s="94" t="n">
        <v>105</v>
      </c>
      <c r="H9" s="93" t="n">
        <f aca="false">+I9/I$14*H$14</f>
        <v>98.2021707245527</v>
      </c>
      <c r="I9" s="93" t="n">
        <f aca="false">+E9-G9</f>
        <v>384</v>
      </c>
      <c r="J9" s="95" t="n">
        <f aca="false">+E9/E$14</f>
        <v>0.024029484029484</v>
      </c>
      <c r="K9" s="96" t="n">
        <v>2258</v>
      </c>
      <c r="L9" s="97" t="n">
        <f aca="false">+D9/K9</f>
        <v>0.490256864481842</v>
      </c>
      <c r="M9" s="98" t="n">
        <f aca="false">+K9-E9</f>
        <v>1769</v>
      </c>
      <c r="N9" s="99" t="n">
        <v>862</v>
      </c>
      <c r="O9" s="99" t="n">
        <v>966</v>
      </c>
      <c r="P9" s="100" t="n">
        <f aca="false">SUM(N9:O9)</f>
        <v>1828</v>
      </c>
      <c r="Q9" s="100"/>
      <c r="R9" s="93" t="n">
        <f aca="false">+I9-H9</f>
        <v>285.797829275447</v>
      </c>
      <c r="S9" s="98" t="n">
        <f aca="false">T9-R9</f>
        <v>1346.20217072455</v>
      </c>
      <c r="T9" s="98" t="n">
        <v>1632</v>
      </c>
      <c r="U9" s="88" t="n">
        <f aca="false">T9/T$14</f>
        <v>0.0276647681041497</v>
      </c>
      <c r="V9" s="88" t="n">
        <f aca="false">S9/S$14</f>
        <v>0.0290718734229809</v>
      </c>
    </row>
    <row r="10" customFormat="false" ht="19.9" hidden="false" customHeight="false" outlineLevel="0" collapsed="false">
      <c r="A10" s="76" t="n">
        <v>75</v>
      </c>
      <c r="B10" s="76" t="n">
        <v>33</v>
      </c>
      <c r="C10" s="77" t="s">
        <v>49</v>
      </c>
      <c r="D10" s="78" t="n">
        <v>1576</v>
      </c>
      <c r="E10" s="79" t="n">
        <v>931</v>
      </c>
      <c r="F10" s="80" t="n">
        <f aca="false">+D10-E10</f>
        <v>645</v>
      </c>
      <c r="G10" s="81" t="n">
        <v>161</v>
      </c>
      <c r="H10" s="80" t="n">
        <f aca="false">+I10/I$14*H$14</f>
        <v>196.915811088296</v>
      </c>
      <c r="I10" s="80" t="n">
        <f aca="false">+E10-G10</f>
        <v>770</v>
      </c>
      <c r="J10" s="82" t="n">
        <f aca="false">+E10/E$14</f>
        <v>0.0457493857493858</v>
      </c>
      <c r="K10" s="83" t="n">
        <v>3522</v>
      </c>
      <c r="L10" s="84" t="n">
        <f aca="false">+D10/K10</f>
        <v>0.447473026689381</v>
      </c>
      <c r="M10" s="85" t="n">
        <f aca="false">+K10-E10</f>
        <v>2591</v>
      </c>
      <c r="N10" s="86" t="n">
        <v>1019</v>
      </c>
      <c r="O10" s="86" t="n">
        <v>1987</v>
      </c>
      <c r="P10" s="87" t="n">
        <f aca="false">SUM(N10:O10)</f>
        <v>3006</v>
      </c>
      <c r="Q10" s="87"/>
      <c r="R10" s="80" t="n">
        <f aca="false">+I10-H10</f>
        <v>573.084188911704</v>
      </c>
      <c r="S10" s="85" t="n">
        <f aca="false">T10-R10</f>
        <v>1470.9158110883</v>
      </c>
      <c r="T10" s="85" t="n">
        <v>2044</v>
      </c>
      <c r="U10" s="88" t="n">
        <f aca="false">T10/T$14</f>
        <v>0.034648765934364</v>
      </c>
      <c r="V10" s="88" t="n">
        <f aca="false">S10/S$14</f>
        <v>0.0317651235496112</v>
      </c>
    </row>
    <row r="11" customFormat="false" ht="12.8" hidden="false" customHeight="false" outlineLevel="0" collapsed="false">
      <c r="A11" s="89" t="n">
        <v>76</v>
      </c>
      <c r="B11" s="89" t="n">
        <v>31</v>
      </c>
      <c r="C11" s="90" t="s">
        <v>47</v>
      </c>
      <c r="D11" s="91" t="n">
        <v>1794</v>
      </c>
      <c r="E11" s="92" t="n">
        <v>914</v>
      </c>
      <c r="F11" s="93" t="n">
        <f aca="false">+D11-E11</f>
        <v>880</v>
      </c>
      <c r="G11" s="94" t="n">
        <v>153</v>
      </c>
      <c r="H11" s="93" t="n">
        <f aca="false">+I11/I$14*H$14</f>
        <v>194.614197711939</v>
      </c>
      <c r="I11" s="93" t="n">
        <f aca="false">+E11-G11</f>
        <v>761</v>
      </c>
      <c r="J11" s="95" t="n">
        <f aca="false">+E11/E$14</f>
        <v>0.0449140049140049</v>
      </c>
      <c r="K11" s="96" t="n">
        <v>5001</v>
      </c>
      <c r="L11" s="97" t="n">
        <f aca="false">+D11/K11</f>
        <v>0.35872825434913</v>
      </c>
      <c r="M11" s="98" t="n">
        <f aca="false">+K11-E11</f>
        <v>4087</v>
      </c>
      <c r="N11" s="99" t="n">
        <v>1917</v>
      </c>
      <c r="O11" s="99" t="n">
        <v>2193</v>
      </c>
      <c r="P11" s="100" t="n">
        <f aca="false">SUM(N11:O11)</f>
        <v>4110</v>
      </c>
      <c r="Q11" s="100"/>
      <c r="R11" s="93" t="n">
        <f aca="false">+I11-H11</f>
        <v>566.385802288061</v>
      </c>
      <c r="S11" s="98" t="n">
        <f aca="false">T11-R11</f>
        <v>2690.61419771194</v>
      </c>
      <c r="T11" s="98" t="n">
        <v>3257</v>
      </c>
      <c r="U11" s="88" t="n">
        <f aca="false">T11/T$14</f>
        <v>0.05521087605099</v>
      </c>
      <c r="V11" s="88" t="n">
        <f aca="false">S11/S$14</f>
        <v>0.0581050878441658</v>
      </c>
    </row>
    <row r="12" customFormat="false" ht="19.9" hidden="false" customHeight="false" outlineLevel="0" collapsed="false">
      <c r="A12" s="76" t="n">
        <v>84</v>
      </c>
      <c r="B12" s="76" t="n">
        <v>69</v>
      </c>
      <c r="C12" s="77" t="s">
        <v>44</v>
      </c>
      <c r="D12" s="78" t="n">
        <v>4052</v>
      </c>
      <c r="E12" s="79" t="n">
        <v>2303</v>
      </c>
      <c r="F12" s="80" t="n">
        <f aca="false">+D12-E12</f>
        <v>1749</v>
      </c>
      <c r="G12" s="81" t="n">
        <v>277</v>
      </c>
      <c r="H12" s="80" t="n">
        <f aca="false">+I12/I$14*H$14</f>
        <v>518.118744499853</v>
      </c>
      <c r="I12" s="80" t="n">
        <f aca="false">+E12-G12</f>
        <v>2026</v>
      </c>
      <c r="J12" s="82" t="n">
        <f aca="false">+E12/E$14</f>
        <v>0.113169533169533</v>
      </c>
      <c r="K12" s="83" t="n">
        <v>8015</v>
      </c>
      <c r="L12" s="84" t="n">
        <f aca="false">+D12/K12</f>
        <v>0.505552089831566</v>
      </c>
      <c r="M12" s="85" t="n">
        <f aca="false">+K12-E12</f>
        <v>5712</v>
      </c>
      <c r="N12" s="86" t="n">
        <v>3399</v>
      </c>
      <c r="O12" s="86" t="n">
        <v>3439</v>
      </c>
      <c r="P12" s="87" t="n">
        <f aca="false">SUM(N12:O12)</f>
        <v>6838</v>
      </c>
      <c r="Q12" s="87"/>
      <c r="R12" s="80" t="n">
        <f aca="false">+I12-H12</f>
        <v>1507.88125550015</v>
      </c>
      <c r="S12" s="85" t="n">
        <f aca="false">T12-R12</f>
        <v>3113.11874449985</v>
      </c>
      <c r="T12" s="85" t="n">
        <v>4621</v>
      </c>
      <c r="U12" s="88" t="n">
        <f aca="false">T12/T$14</f>
        <v>0.0783326552752916</v>
      </c>
      <c r="V12" s="88" t="n">
        <f aca="false">S12/S$14</f>
        <v>0.0672292736254449</v>
      </c>
    </row>
    <row r="13" customFormat="false" ht="29" hidden="false" customHeight="false" outlineLevel="0" collapsed="false">
      <c r="A13" s="89" t="n">
        <v>93</v>
      </c>
      <c r="B13" s="89" t="n">
        <v>13</v>
      </c>
      <c r="C13" s="90" t="s">
        <v>46</v>
      </c>
      <c r="D13" s="91" t="n">
        <v>1728</v>
      </c>
      <c r="E13" s="92" t="n">
        <v>983</v>
      </c>
      <c r="F13" s="93" t="n">
        <f aca="false">+D13-E13</f>
        <v>745</v>
      </c>
      <c r="G13" s="94" t="n">
        <v>125</v>
      </c>
      <c r="H13" s="93" t="n">
        <f aca="false">+I13/I$14*H$14</f>
        <v>219.420475212672</v>
      </c>
      <c r="I13" s="93" t="n">
        <f aca="false">+E13-G13</f>
        <v>858</v>
      </c>
      <c r="J13" s="95" t="n">
        <f aca="false">+E13/E$14</f>
        <v>0.0483046683046683</v>
      </c>
      <c r="K13" s="96" t="n">
        <v>6012</v>
      </c>
      <c r="L13" s="97" t="n">
        <f aca="false">+D13/K13</f>
        <v>0.287425149700599</v>
      </c>
      <c r="M13" s="98" t="n">
        <f aca="false">+K13-E13</f>
        <v>5029</v>
      </c>
      <c r="N13" s="99" t="n">
        <v>1671</v>
      </c>
      <c r="O13" s="99" t="n">
        <v>3336</v>
      </c>
      <c r="P13" s="100" t="n">
        <f aca="false">SUM(N13:O13)</f>
        <v>5007</v>
      </c>
      <c r="Q13" s="100"/>
      <c r="R13" s="93" t="n">
        <f aca="false">+I13-H13</f>
        <v>638.579524787328</v>
      </c>
      <c r="S13" s="98" t="n">
        <f aca="false">T13-R13</f>
        <v>2762.42047521267</v>
      </c>
      <c r="T13" s="98" t="n">
        <v>3401</v>
      </c>
      <c r="U13" s="88" t="n">
        <f aca="false">T13/T$14</f>
        <v>0.0576518850013561</v>
      </c>
      <c r="V13" s="88" t="n">
        <f aca="false">S13/S$14</f>
        <v>0.0596557784134383</v>
      </c>
    </row>
    <row r="14" customFormat="false" ht="12.8" hidden="false" customHeight="false" outlineLevel="0" collapsed="false">
      <c r="A14" s="101"/>
      <c r="B14" s="101"/>
      <c r="C14" s="102" t="s">
        <v>7</v>
      </c>
      <c r="D14" s="103" t="n">
        <v>38540</v>
      </c>
      <c r="E14" s="104" t="n">
        <v>20350</v>
      </c>
      <c r="F14" s="105" t="n">
        <f aca="false">+D14-E14</f>
        <v>18190</v>
      </c>
      <c r="G14" s="106" t="n">
        <f aca="false">SUM(G2:G13)</f>
        <v>3305</v>
      </c>
      <c r="H14" s="107" t="n">
        <v>4359</v>
      </c>
      <c r="I14" s="105" t="n">
        <f aca="false">+E14-G14</f>
        <v>17045</v>
      </c>
      <c r="J14" s="108" t="n">
        <f aca="false">+E14/E$14</f>
        <v>1</v>
      </c>
      <c r="K14" s="109" t="n">
        <f aca="false">SUM(K2:K13)</f>
        <v>96748</v>
      </c>
      <c r="L14" s="110" t="n">
        <f aca="false">+D14/K14</f>
        <v>0.398354487948071</v>
      </c>
      <c r="M14" s="111" t="n">
        <f aca="false">+K14-E14</f>
        <v>76398</v>
      </c>
      <c r="N14" s="112" t="n">
        <f aca="false">SUM(N2:N13)</f>
        <v>28245</v>
      </c>
      <c r="O14" s="112" t="n">
        <f aca="false">SUM(O2:O13)</f>
        <v>50943</v>
      </c>
      <c r="P14" s="112" t="n">
        <f aca="false">SUM(N14:O14)</f>
        <v>79188</v>
      </c>
      <c r="Q14" s="112"/>
      <c r="R14" s="105" t="n">
        <f aca="false">+I14-H14</f>
        <v>12686</v>
      </c>
      <c r="S14" s="111" t="n">
        <f aca="false">T14-R14</f>
        <v>46306</v>
      </c>
      <c r="T14" s="111" t="n">
        <v>58992</v>
      </c>
      <c r="U14" s="88" t="n">
        <f aca="false">T14/T$14</f>
        <v>1</v>
      </c>
      <c r="V14" s="88" t="n">
        <f aca="false">S14/S$14</f>
        <v>1</v>
      </c>
    </row>
    <row r="16" customFormat="false" ht="12.8" hidden="false" customHeight="false" outlineLevel="0" collapsed="false">
      <c r="I16" s="0"/>
    </row>
    <row r="17" customFormat="false" ht="12.8" hidden="false" customHeight="false" outlineLevel="0" collapsed="false">
      <c r="R17" s="0"/>
    </row>
  </sheetData>
  <autoFilter ref="A1:J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2"/>
  <sheetViews>
    <sheetView showFormulas="false" showGridLines="true" showRowColHeaders="true" showZeros="true" rightToLeft="false" tabSelected="false" showOutlineSymbols="true" defaultGridColor="true" view="normal" topLeftCell="A1" colorId="64" zoomScale="231" zoomScaleNormal="231" zoomScalePageLayoutView="100" workbookViewId="0">
      <selection pane="topLeft" activeCell="J1" activeCellId="0" sqref="J1"/>
    </sheetView>
  </sheetViews>
  <sheetFormatPr defaultColWidth="11.640625" defaultRowHeight="12.8" zeroHeight="false" outlineLevelRow="0" outlineLevelCol="0"/>
  <cols>
    <col collapsed="false" customWidth="true" hidden="false" outlineLevel="0" max="3" min="1" style="16" width="11.52"/>
    <col collapsed="false" customWidth="true" hidden="false" outlineLevel="0" max="4" min="4" style="17" width="11.52"/>
    <col collapsed="false" customWidth="true" hidden="false" outlineLevel="0" max="7" min="5" style="17" width="11.42"/>
    <col collapsed="false" customWidth="true" hidden="false" outlineLevel="0" max="8" min="8" style="1" width="11.52"/>
    <col collapsed="false" customWidth="false" hidden="false" outlineLevel="0" max="10" min="9" style="113" width="11.57"/>
  </cols>
  <sheetData>
    <row r="1" customFormat="false" ht="13.8" hidden="false" customHeight="false" outlineLevel="0" collapsed="false">
      <c r="A1" s="114" t="s">
        <v>8</v>
      </c>
      <c r="B1" s="115" t="s">
        <v>9</v>
      </c>
      <c r="C1" s="116" t="s">
        <v>10</v>
      </c>
      <c r="D1" s="117" t="s">
        <v>11</v>
      </c>
      <c r="E1" s="117" t="s">
        <v>68</v>
      </c>
      <c r="F1" s="117" t="s">
        <v>69</v>
      </c>
      <c r="G1" s="117" t="s">
        <v>21</v>
      </c>
      <c r="H1" s="1" t="s">
        <v>70</v>
      </c>
      <c r="I1" s="113" t="s">
        <v>71</v>
      </c>
      <c r="J1" s="113" t="s">
        <v>72</v>
      </c>
      <c r="K1" s="118" t="s">
        <v>73</v>
      </c>
      <c r="L1" s="119" t="s">
        <v>62</v>
      </c>
      <c r="M1" s="119"/>
    </row>
    <row r="2" customFormat="false" ht="13.8" hidden="false" customHeight="false" outlineLevel="0" collapsed="false">
      <c r="A2" s="120" t="n">
        <v>11</v>
      </c>
      <c r="B2" s="44" t="n">
        <v>75</v>
      </c>
      <c r="C2" s="45" t="s">
        <v>42</v>
      </c>
      <c r="D2" s="46" t="n">
        <v>18758</v>
      </c>
      <c r="E2" s="46" t="n">
        <f aca="false">+D2-F2</f>
        <v>6354</v>
      </c>
      <c r="F2" s="46" t="n">
        <v>12404</v>
      </c>
      <c r="G2" s="46" t="n">
        <v>936</v>
      </c>
      <c r="H2" s="17" t="n">
        <f aca="false">+F2-G2</f>
        <v>11468</v>
      </c>
      <c r="I2" s="17" t="n">
        <f aca="false">H2/H$14*F$18</f>
        <v>3050.62658610272</v>
      </c>
      <c r="J2" s="17" t="n">
        <f aca="false">H2-I2</f>
        <v>8417.37341389728</v>
      </c>
      <c r="K2" s="67" t="n">
        <v>39637</v>
      </c>
      <c r="L2" s="119" t="n">
        <v>27105</v>
      </c>
      <c r="M2" s="119" t="n">
        <f aca="false">+L2+D2</f>
        <v>45863</v>
      </c>
      <c r="N2" s="118" t="n">
        <f aca="false">+M2-K2</f>
        <v>6226</v>
      </c>
    </row>
    <row r="3" customFormat="false" ht="20" hidden="false" customHeight="false" outlineLevel="0" collapsed="false">
      <c r="A3" s="121" t="n">
        <v>24</v>
      </c>
      <c r="B3" s="56" t="n">
        <v>45</v>
      </c>
      <c r="C3" s="57" t="s">
        <v>53</v>
      </c>
      <c r="D3" s="58" t="n">
        <v>734</v>
      </c>
      <c r="E3" s="46" t="n">
        <f aca="false">+D3-F3</f>
        <v>142</v>
      </c>
      <c r="F3" s="58" t="n">
        <v>592</v>
      </c>
      <c r="G3" s="58" t="n">
        <v>136</v>
      </c>
      <c r="H3" s="17" t="n">
        <f aca="false">+F3-G3</f>
        <v>456</v>
      </c>
      <c r="I3" s="17" t="n">
        <f aca="false">H3/H$14*F$18</f>
        <v>121.301510574018</v>
      </c>
      <c r="J3" s="17" t="n">
        <f aca="false">H3-I3</f>
        <v>334.698489425982</v>
      </c>
      <c r="K3" s="67" t="n">
        <v>2500</v>
      </c>
      <c r="L3" s="122" t="n">
        <v>1740</v>
      </c>
      <c r="M3" s="119" t="n">
        <f aca="false">+L3+D3</f>
        <v>2474</v>
      </c>
      <c r="N3" s="118" t="n">
        <f aca="false">+M3-K3</f>
        <v>-26</v>
      </c>
    </row>
    <row r="4" customFormat="false" ht="20" hidden="false" customHeight="false" outlineLevel="0" collapsed="false">
      <c r="A4" s="120" t="n">
        <v>27</v>
      </c>
      <c r="B4" s="44" t="n">
        <v>25</v>
      </c>
      <c r="C4" s="45" t="s">
        <v>51</v>
      </c>
      <c r="D4" s="46" t="n">
        <v>1833</v>
      </c>
      <c r="E4" s="46" t="n">
        <f aca="false">+D4-F4</f>
        <v>-179</v>
      </c>
      <c r="F4" s="46" t="n">
        <v>2012</v>
      </c>
      <c r="G4" s="46" t="n">
        <v>163</v>
      </c>
      <c r="H4" s="17" t="n">
        <f aca="false">+F4-G4</f>
        <v>1849</v>
      </c>
      <c r="I4" s="17" t="n">
        <f aca="false">H4/H$14*F$18</f>
        <v>491.856344410876</v>
      </c>
      <c r="J4" s="17" t="n">
        <f aca="false">H4-I4</f>
        <v>1357.14365558912</v>
      </c>
      <c r="K4" s="67" t="n">
        <v>3091</v>
      </c>
      <c r="L4" s="122" t="n">
        <v>1762</v>
      </c>
      <c r="M4" s="119" t="n">
        <f aca="false">+L4+D4</f>
        <v>3595</v>
      </c>
      <c r="N4" s="118" t="n">
        <f aca="false">+M4-K4</f>
        <v>504</v>
      </c>
    </row>
    <row r="5" customFormat="false" ht="13.8" hidden="false" customHeight="false" outlineLevel="0" collapsed="false">
      <c r="A5" s="121" t="n">
        <v>28</v>
      </c>
      <c r="B5" s="56" t="n">
        <v>76</v>
      </c>
      <c r="C5" s="57" t="s">
        <v>50</v>
      </c>
      <c r="D5" s="58" t="n">
        <v>1224</v>
      </c>
      <c r="E5" s="46" t="n">
        <f aca="false">+D5-F5</f>
        <v>579</v>
      </c>
      <c r="F5" s="58" t="n">
        <v>645</v>
      </c>
      <c r="G5" s="58" t="n">
        <v>95</v>
      </c>
      <c r="H5" s="17" t="n">
        <f aca="false">+F5-G5</f>
        <v>550</v>
      </c>
      <c r="I5" s="17" t="n">
        <f aca="false">H5/H$14*F$18</f>
        <v>146.30664652568</v>
      </c>
      <c r="J5" s="17" t="n">
        <f aca="false">H5-I5</f>
        <v>403.69335347432</v>
      </c>
      <c r="K5" s="67" t="n">
        <v>2457</v>
      </c>
      <c r="L5" s="122" t="n">
        <v>2406</v>
      </c>
      <c r="M5" s="119" t="n">
        <f aca="false">+L5+D5</f>
        <v>3630</v>
      </c>
      <c r="N5" s="118" t="n">
        <f aca="false">+M5-K5</f>
        <v>1173</v>
      </c>
    </row>
    <row r="6" customFormat="false" ht="13.8" hidden="false" customHeight="false" outlineLevel="0" collapsed="false">
      <c r="A6" s="120" t="n">
        <v>32</v>
      </c>
      <c r="B6" s="44" t="n">
        <v>59</v>
      </c>
      <c r="C6" s="45" t="s">
        <v>45</v>
      </c>
      <c r="D6" s="46" t="n">
        <v>2497</v>
      </c>
      <c r="E6" s="46" t="n">
        <f aca="false">+D6-F6</f>
        <v>1421</v>
      </c>
      <c r="F6" s="46" t="n">
        <v>1076</v>
      </c>
      <c r="G6" s="46" t="n">
        <v>200</v>
      </c>
      <c r="H6" s="17" t="n">
        <f aca="false">+F6-G6</f>
        <v>876</v>
      </c>
      <c r="I6" s="17" t="n">
        <f aca="false">H6/H$14*F$18</f>
        <v>233.026586102719</v>
      </c>
      <c r="J6" s="17" t="n">
        <f aca="false">H6-I6</f>
        <v>642.973413897281</v>
      </c>
      <c r="K6" s="67" t="n">
        <v>3905</v>
      </c>
      <c r="L6" s="122" t="n">
        <v>4008</v>
      </c>
      <c r="M6" s="119" t="n">
        <f aca="false">+L6+D6</f>
        <v>6505</v>
      </c>
      <c r="N6" s="118" t="n">
        <f aca="false">+M6-K6</f>
        <v>2600</v>
      </c>
    </row>
    <row r="7" customFormat="false" ht="13.8" hidden="false" customHeight="false" outlineLevel="0" collapsed="false">
      <c r="A7" s="121" t="n">
        <v>44</v>
      </c>
      <c r="B7" s="56" t="n">
        <v>67</v>
      </c>
      <c r="C7" s="57" t="s">
        <v>43</v>
      </c>
      <c r="D7" s="58" t="n">
        <v>4282</v>
      </c>
      <c r="E7" s="46" t="n">
        <f aca="false">+D7-F7</f>
        <v>180</v>
      </c>
      <c r="F7" s="58" t="n">
        <v>4102</v>
      </c>
      <c r="G7" s="58" t="n">
        <v>415</v>
      </c>
      <c r="H7" s="17" t="n">
        <f aca="false">+F7-G7</f>
        <v>3687</v>
      </c>
      <c r="I7" s="17" t="n">
        <f aca="false">H7/H$14*F$18</f>
        <v>980.786555891239</v>
      </c>
      <c r="J7" s="17" t="n">
        <f aca="false">H7-I7</f>
        <v>2706.21344410876</v>
      </c>
      <c r="K7" s="67" t="n">
        <v>8593</v>
      </c>
      <c r="L7" s="122" t="n">
        <v>6352</v>
      </c>
      <c r="M7" s="119" t="n">
        <f aca="false">+L7+D7</f>
        <v>10634</v>
      </c>
      <c r="N7" s="118" t="n">
        <f aca="false">+M7-K7</f>
        <v>2041</v>
      </c>
    </row>
    <row r="8" customFormat="false" ht="13.8" hidden="false" customHeight="false" outlineLevel="0" collapsed="false">
      <c r="A8" s="120" t="n">
        <v>52</v>
      </c>
      <c r="B8" s="44" t="n">
        <v>49</v>
      </c>
      <c r="C8" s="45" t="s">
        <v>48</v>
      </c>
      <c r="D8" s="46" t="n">
        <v>766</v>
      </c>
      <c r="E8" s="46" t="n">
        <f aca="false">+D8-F8</f>
        <v>129</v>
      </c>
      <c r="F8" s="46" t="n">
        <v>637</v>
      </c>
      <c r="G8" s="46" t="n">
        <v>54</v>
      </c>
      <c r="H8" s="17" t="n">
        <f aca="false">+F8-G8</f>
        <v>583</v>
      </c>
      <c r="I8" s="17" t="n">
        <f aca="false">H8/H$14*F$18</f>
        <v>155.085045317221</v>
      </c>
      <c r="J8" s="17" t="n">
        <f aca="false">H8-I8</f>
        <v>427.91495468278</v>
      </c>
      <c r="K8" s="67" t="n">
        <v>3686</v>
      </c>
      <c r="L8" s="122" t="n">
        <v>2748</v>
      </c>
      <c r="M8" s="119" t="n">
        <f aca="false">+L8+D8</f>
        <v>3514</v>
      </c>
      <c r="N8" s="118" t="n">
        <f aca="false">+M8-K8</f>
        <v>-172</v>
      </c>
    </row>
    <row r="9" customFormat="false" ht="13.8" hidden="false" customHeight="false" outlineLevel="0" collapsed="false">
      <c r="A9" s="121" t="n">
        <v>53</v>
      </c>
      <c r="B9" s="56" t="n">
        <v>35</v>
      </c>
      <c r="C9" s="57" t="s">
        <v>52</v>
      </c>
      <c r="D9" s="58" t="n">
        <v>1427</v>
      </c>
      <c r="E9" s="46" t="n">
        <f aca="false">+D9-F9</f>
        <v>1071</v>
      </c>
      <c r="F9" s="58" t="n">
        <v>356</v>
      </c>
      <c r="G9" s="58" t="n">
        <v>89</v>
      </c>
      <c r="H9" s="17" t="n">
        <f aca="false">+F9-G9</f>
        <v>267</v>
      </c>
      <c r="I9" s="17" t="n">
        <f aca="false">H9/H$14*F$18</f>
        <v>71.0252265861027</v>
      </c>
      <c r="J9" s="17" t="n">
        <f aca="false">H9-I9</f>
        <v>195.974773413897</v>
      </c>
      <c r="K9" s="67" t="n">
        <v>2408</v>
      </c>
      <c r="L9" s="122" t="n">
        <v>1496</v>
      </c>
      <c r="M9" s="119" t="n">
        <f aca="false">+L9+D9</f>
        <v>2923</v>
      </c>
      <c r="N9" s="118" t="n">
        <f aca="false">+M9-K9</f>
        <v>515</v>
      </c>
    </row>
    <row r="10" customFormat="false" ht="20" hidden="false" customHeight="false" outlineLevel="0" collapsed="false">
      <c r="A10" s="120" t="n">
        <v>75</v>
      </c>
      <c r="B10" s="44" t="n">
        <v>33</v>
      </c>
      <c r="C10" s="45" t="s">
        <v>49</v>
      </c>
      <c r="D10" s="46" t="n">
        <v>1232</v>
      </c>
      <c r="E10" s="46" t="n">
        <f aca="false">+D10-F10</f>
        <v>284</v>
      </c>
      <c r="F10" s="46" t="n">
        <v>948</v>
      </c>
      <c r="G10" s="46" t="n">
        <v>131</v>
      </c>
      <c r="H10" s="17" t="n">
        <f aca="false">+F10-G10</f>
        <v>817</v>
      </c>
      <c r="I10" s="17" t="n">
        <f aca="false">H10/H$14*F$18</f>
        <v>217.331873111782</v>
      </c>
      <c r="J10" s="17" t="n">
        <f aca="false">H10-I10</f>
        <v>599.668126888218</v>
      </c>
      <c r="K10" s="67" t="n">
        <v>4928</v>
      </c>
      <c r="L10" s="122" t="n">
        <v>3918</v>
      </c>
      <c r="M10" s="119" t="n">
        <f aca="false">+L10+D10</f>
        <v>5150</v>
      </c>
      <c r="N10" s="118" t="n">
        <f aca="false">+M10-K10</f>
        <v>222</v>
      </c>
    </row>
    <row r="11" customFormat="false" ht="13.8" hidden="false" customHeight="false" outlineLevel="0" collapsed="false">
      <c r="A11" s="121" t="n">
        <v>76</v>
      </c>
      <c r="B11" s="56" t="n">
        <v>31</v>
      </c>
      <c r="C11" s="57" t="s">
        <v>47</v>
      </c>
      <c r="D11" s="58" t="n">
        <v>1863</v>
      </c>
      <c r="E11" s="46" t="n">
        <f aca="false">+D11-F11</f>
        <v>727</v>
      </c>
      <c r="F11" s="58" t="n">
        <v>1136</v>
      </c>
      <c r="G11" s="58" t="n">
        <v>158</v>
      </c>
      <c r="H11" s="17" t="n">
        <f aca="false">+F11-G11</f>
        <v>978</v>
      </c>
      <c r="I11" s="17" t="n">
        <f aca="false">H11/H$14*F$18</f>
        <v>260.159818731118</v>
      </c>
      <c r="J11" s="17" t="n">
        <f aca="false">H11-I11</f>
        <v>717.840181268882</v>
      </c>
      <c r="K11" s="67" t="n">
        <v>4537</v>
      </c>
      <c r="L11" s="122" t="n">
        <v>3300</v>
      </c>
      <c r="M11" s="119" t="n">
        <f aca="false">+L11+D11</f>
        <v>5163</v>
      </c>
      <c r="N11" s="118" t="n">
        <f aca="false">+M11-K11</f>
        <v>626</v>
      </c>
    </row>
    <row r="12" customFormat="false" ht="20" hidden="false" customHeight="false" outlineLevel="0" collapsed="false">
      <c r="A12" s="120" t="n">
        <v>84</v>
      </c>
      <c r="B12" s="44" t="n">
        <v>69</v>
      </c>
      <c r="C12" s="45" t="s">
        <v>44</v>
      </c>
      <c r="D12" s="46" t="n">
        <v>4356</v>
      </c>
      <c r="E12" s="46" t="n">
        <f aca="false">+D12-F12</f>
        <v>751</v>
      </c>
      <c r="F12" s="46" t="n">
        <v>3605</v>
      </c>
      <c r="G12" s="46" t="n">
        <v>166</v>
      </c>
      <c r="H12" s="17" t="n">
        <f aca="false">+F12-G12</f>
        <v>3439</v>
      </c>
      <c r="I12" s="17" t="n">
        <f aca="false">H12/H$14*F$18</f>
        <v>914.815558912387</v>
      </c>
      <c r="J12" s="17" t="n">
        <f aca="false">H12-I12</f>
        <v>2524.18444108761</v>
      </c>
      <c r="K12" s="67" t="n">
        <v>10131</v>
      </c>
      <c r="L12" s="122" t="n">
        <v>7713</v>
      </c>
      <c r="M12" s="119" t="n">
        <f aca="false">+L12+D12</f>
        <v>12069</v>
      </c>
      <c r="N12" s="118" t="n">
        <f aca="false">+M12-K12</f>
        <v>1938</v>
      </c>
    </row>
    <row r="13" customFormat="false" ht="29.1" hidden="false" customHeight="false" outlineLevel="0" collapsed="false">
      <c r="A13" s="121" t="n">
        <v>93</v>
      </c>
      <c r="B13" s="56" t="n">
        <v>13</v>
      </c>
      <c r="C13" s="57" t="s">
        <v>46</v>
      </c>
      <c r="D13" s="58" t="n">
        <v>2448</v>
      </c>
      <c r="E13" s="46" t="n">
        <f aca="false">+D13-F13</f>
        <v>848</v>
      </c>
      <c r="F13" s="58" t="n">
        <v>1600</v>
      </c>
      <c r="G13" s="58" t="n">
        <v>90</v>
      </c>
      <c r="H13" s="17" t="n">
        <f aca="false">+F13-G13</f>
        <v>1510</v>
      </c>
      <c r="I13" s="17" t="n">
        <f aca="false">H13/H$14*F$18</f>
        <v>401.678247734139</v>
      </c>
      <c r="J13" s="17" t="n">
        <f aca="false">H13-I13</f>
        <v>1108.32175226586</v>
      </c>
      <c r="K13" s="67" t="n">
        <v>5490</v>
      </c>
      <c r="L13" s="122" t="n">
        <v>3285</v>
      </c>
      <c r="M13" s="119" t="n">
        <f aca="false">+L13+D13</f>
        <v>5733</v>
      </c>
      <c r="N13" s="118" t="n">
        <f aca="false">+M13-K13</f>
        <v>243</v>
      </c>
    </row>
    <row r="14" customFormat="false" ht="13.8" hidden="false" customHeight="false" outlineLevel="0" collapsed="false">
      <c r="A14" s="123"/>
      <c r="B14" s="124"/>
      <c r="C14" s="125" t="s">
        <v>7</v>
      </c>
      <c r="D14" s="126" t="n">
        <f aca="false">SUM(D2:D13)</f>
        <v>41420</v>
      </c>
      <c r="E14" s="46" t="n">
        <f aca="false">+D14-F14</f>
        <v>12307</v>
      </c>
      <c r="F14" s="126" t="n">
        <f aca="false">SUM(F2:F13)</f>
        <v>29113</v>
      </c>
      <c r="G14" s="126" t="n">
        <f aca="false">SUM(G2:G13)</f>
        <v>2633</v>
      </c>
      <c r="H14" s="17" t="n">
        <f aca="false">SUM(H2:H13)</f>
        <v>26480</v>
      </c>
      <c r="I14" s="17" t="n">
        <f aca="false">H14/H$14*F$18</f>
        <v>7044</v>
      </c>
      <c r="J14" s="17" t="n">
        <f aca="false">H14-I14</f>
        <v>19436</v>
      </c>
      <c r="K14" s="118" t="n">
        <f aca="false">SUM(K2:K13)</f>
        <v>91363</v>
      </c>
      <c r="L14" s="118" t="n">
        <f aca="false">SUM(L2:L13)</f>
        <v>65833</v>
      </c>
      <c r="M14" s="119" t="n">
        <f aca="false">+L14+D14</f>
        <v>107253</v>
      </c>
      <c r="N14" s="118" t="n">
        <f aca="false">+M14-K14</f>
        <v>15890</v>
      </c>
    </row>
    <row r="18" customFormat="false" ht="12.8" hidden="false" customHeight="false" outlineLevel="0" collapsed="false">
      <c r="F18" s="41" t="n">
        <v>7044</v>
      </c>
    </row>
    <row r="19" customFormat="false" ht="12.8" hidden="false" customHeight="false" outlineLevel="0" collapsed="false">
      <c r="F19" s="127" t="n">
        <v>6744</v>
      </c>
    </row>
    <row r="20" customFormat="false" ht="12.8" hidden="false" customHeight="false" outlineLevel="0" collapsed="false">
      <c r="F20" s="7" t="n">
        <v>7559</v>
      </c>
    </row>
    <row r="21" customFormat="false" ht="12.8" hidden="false" customHeight="false" outlineLevel="0" collapsed="false">
      <c r="F21" s="11" t="n">
        <v>7796</v>
      </c>
    </row>
    <row r="22" customFormat="false" ht="12.8" hidden="false" customHeight="false" outlineLevel="0" collapsed="false">
      <c r="F22" s="7" t="n">
        <v>4359</v>
      </c>
    </row>
  </sheetData>
  <autoFilter ref="A1:H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7"/>
  <sheetViews>
    <sheetView showFormulas="false" showGridLines="true" showRowColHeaders="true" showZeros="true" rightToLeft="false" tabSelected="false" showOutlineSymbols="true" defaultGridColor="true" view="normal" topLeftCell="A1" colorId="64" zoomScale="231" zoomScaleNormal="231" zoomScalePageLayoutView="100" workbookViewId="0">
      <selection pane="topLeft" activeCell="A1" activeCellId="0" sqref="A1"/>
    </sheetView>
  </sheetViews>
  <sheetFormatPr defaultColWidth="11.640625" defaultRowHeight="12.8" zeroHeight="false" outlineLevelRow="0" outlineLevelCol="0"/>
  <cols>
    <col collapsed="false" customWidth="true" hidden="false" outlineLevel="0" max="3" min="1" style="16" width="11.52"/>
    <col collapsed="false" customWidth="true" hidden="false" outlineLevel="0" max="4" min="4" style="17" width="11.52"/>
    <col collapsed="false" customWidth="true" hidden="false" outlineLevel="0" max="7" min="5" style="17" width="10.61"/>
  </cols>
  <sheetData>
    <row r="1" customFormat="false" ht="12.8" hidden="false" customHeight="false" outlineLevel="0" collapsed="false">
      <c r="A1" s="114" t="s">
        <v>8</v>
      </c>
      <c r="B1" s="115" t="s">
        <v>9</v>
      </c>
      <c r="C1" s="116" t="s">
        <v>10</v>
      </c>
      <c r="D1" s="117" t="s">
        <v>12</v>
      </c>
      <c r="E1" s="117" t="s">
        <v>74</v>
      </c>
      <c r="F1" s="117" t="s">
        <v>17</v>
      </c>
      <c r="G1" s="117" t="s">
        <v>22</v>
      </c>
      <c r="H1" s="115" t="s">
        <v>70</v>
      </c>
      <c r="I1" s="115" t="s">
        <v>75</v>
      </c>
      <c r="J1" s="115" t="s">
        <v>72</v>
      </c>
      <c r="K1" s="115" t="s">
        <v>73</v>
      </c>
      <c r="L1" s="128" t="s">
        <v>62</v>
      </c>
    </row>
    <row r="2" customFormat="false" ht="12.8" hidden="false" customHeight="false" outlineLevel="0" collapsed="false">
      <c r="A2" s="120" t="n">
        <v>11</v>
      </c>
      <c r="B2" s="44" t="n">
        <v>75</v>
      </c>
      <c r="C2" s="45" t="s">
        <v>42</v>
      </c>
      <c r="D2" s="46" t="n">
        <v>20604</v>
      </c>
      <c r="E2" s="46" t="n">
        <f aca="false">+D2-F2</f>
        <v>7538</v>
      </c>
      <c r="F2" s="46" t="n">
        <v>13066</v>
      </c>
      <c r="G2" s="46" t="n">
        <v>1005</v>
      </c>
      <c r="H2" s="52" t="n">
        <f aca="false">+F2-G2</f>
        <v>12061</v>
      </c>
      <c r="I2" s="52" t="n">
        <f aca="false">H2/H$14*H$17</f>
        <v>3128.1972155988</v>
      </c>
      <c r="J2" s="52" t="n">
        <f aca="false">H2-I2</f>
        <v>8932.8027844012</v>
      </c>
      <c r="K2" s="44" t="n">
        <v>53573</v>
      </c>
      <c r="L2" s="129" t="n">
        <v>42122</v>
      </c>
      <c r="M2" s="130" t="n">
        <f aca="false">L2-I2</f>
        <v>38993.8027844012</v>
      </c>
    </row>
    <row r="3" customFormat="false" ht="20" hidden="false" customHeight="false" outlineLevel="0" collapsed="false">
      <c r="A3" s="121" t="n">
        <v>24</v>
      </c>
      <c r="B3" s="56" t="n">
        <v>45</v>
      </c>
      <c r="C3" s="57" t="s">
        <v>53</v>
      </c>
      <c r="D3" s="58" t="n">
        <v>1017</v>
      </c>
      <c r="E3" s="58" t="n">
        <f aca="false">+D3-F3</f>
        <v>304</v>
      </c>
      <c r="F3" s="58" t="n">
        <v>713</v>
      </c>
      <c r="G3" s="58" t="n">
        <v>235</v>
      </c>
      <c r="H3" s="64" t="n">
        <f aca="false">+F3-G3</f>
        <v>478</v>
      </c>
      <c r="I3" s="52" t="n">
        <f aca="false">H3/H$14*H$17</f>
        <v>123.976309514653</v>
      </c>
      <c r="J3" s="52" t="n">
        <f aca="false">H3-I3</f>
        <v>354.023690485347</v>
      </c>
      <c r="K3" s="56" t="n">
        <v>2330</v>
      </c>
      <c r="L3" s="131" t="n">
        <v>1883</v>
      </c>
      <c r="M3" s="130" t="n">
        <f aca="false">L3-I3</f>
        <v>1759.02369048535</v>
      </c>
    </row>
    <row r="4" customFormat="false" ht="20" hidden="false" customHeight="false" outlineLevel="0" collapsed="false">
      <c r="A4" s="120" t="n">
        <v>27</v>
      </c>
      <c r="B4" s="44" t="n">
        <v>25</v>
      </c>
      <c r="C4" s="45" t="s">
        <v>51</v>
      </c>
      <c r="D4" s="46" t="n">
        <v>1230</v>
      </c>
      <c r="E4" s="46" t="n">
        <f aca="false">+D4-F4</f>
        <v>513</v>
      </c>
      <c r="F4" s="46" t="n">
        <v>717</v>
      </c>
      <c r="G4" s="46" t="n">
        <v>197</v>
      </c>
      <c r="H4" s="52" t="n">
        <f aca="false">+F4-G4</f>
        <v>520</v>
      </c>
      <c r="I4" s="52" t="n">
        <f aca="false">H4/H$14*H$17</f>
        <v>134.86962541343</v>
      </c>
      <c r="J4" s="52" t="n">
        <f aca="false">H4-I4</f>
        <v>385.13037458657</v>
      </c>
      <c r="K4" s="44" t="n">
        <v>2033</v>
      </c>
      <c r="L4" s="129" t="n">
        <v>1996</v>
      </c>
      <c r="M4" s="130" t="n">
        <f aca="false">L4-I4</f>
        <v>1861.13037458657</v>
      </c>
    </row>
    <row r="5" customFormat="false" ht="12.8" hidden="false" customHeight="false" outlineLevel="0" collapsed="false">
      <c r="A5" s="121" t="n">
        <v>28</v>
      </c>
      <c r="B5" s="56" t="n">
        <v>76</v>
      </c>
      <c r="C5" s="57" t="s">
        <v>50</v>
      </c>
      <c r="D5" s="58" t="n">
        <v>1509</v>
      </c>
      <c r="E5" s="58" t="n">
        <f aca="false">+D5-F5</f>
        <v>595</v>
      </c>
      <c r="F5" s="58" t="n">
        <v>914</v>
      </c>
      <c r="G5" s="58" t="n">
        <v>166</v>
      </c>
      <c r="H5" s="64" t="n">
        <f aca="false">+F5-G5</f>
        <v>748</v>
      </c>
      <c r="I5" s="52" t="n">
        <f aca="false">H5/H$14*H$17</f>
        <v>194.004768863934</v>
      </c>
      <c r="J5" s="52" t="n">
        <f aca="false">H5-I5</f>
        <v>553.995231136066</v>
      </c>
      <c r="K5" s="56" t="n">
        <v>2423</v>
      </c>
      <c r="L5" s="131" t="n">
        <v>2163</v>
      </c>
      <c r="M5" s="130" t="n">
        <f aca="false">L5-I5</f>
        <v>1968.99523113607</v>
      </c>
    </row>
    <row r="6" customFormat="false" ht="12.8" hidden="false" customHeight="false" outlineLevel="0" collapsed="false">
      <c r="A6" s="120" t="n">
        <v>32</v>
      </c>
      <c r="B6" s="44" t="n">
        <v>59</v>
      </c>
      <c r="C6" s="45" t="s">
        <v>45</v>
      </c>
      <c r="D6" s="46" t="n">
        <v>2879</v>
      </c>
      <c r="E6" s="46" t="n">
        <f aca="false">+D6-F6</f>
        <v>1630</v>
      </c>
      <c r="F6" s="46" t="n">
        <v>1249</v>
      </c>
      <c r="G6" s="46" t="n">
        <v>303</v>
      </c>
      <c r="H6" s="52" t="n">
        <f aca="false">+F6-G6</f>
        <v>946</v>
      </c>
      <c r="I6" s="52" t="n">
        <f aca="false">H6/H$14*H$17</f>
        <v>245.358972386739</v>
      </c>
      <c r="J6" s="52" t="n">
        <f aca="false">H6-I6</f>
        <v>700.641027613261</v>
      </c>
      <c r="K6" s="44" t="n">
        <v>4962</v>
      </c>
      <c r="L6" s="129" t="n">
        <v>3359</v>
      </c>
      <c r="M6" s="130" t="n">
        <f aca="false">L6-I6</f>
        <v>3113.64102761326</v>
      </c>
    </row>
    <row r="7" customFormat="false" ht="12.8" hidden="false" customHeight="false" outlineLevel="0" collapsed="false">
      <c r="A7" s="121" t="n">
        <v>44</v>
      </c>
      <c r="B7" s="56" t="n">
        <v>67</v>
      </c>
      <c r="C7" s="57" t="s">
        <v>43</v>
      </c>
      <c r="D7" s="58" t="n">
        <v>4535</v>
      </c>
      <c r="E7" s="58" t="n">
        <f aca="false">+D7-F7</f>
        <v>1796</v>
      </c>
      <c r="F7" s="58" t="n">
        <v>2739</v>
      </c>
      <c r="G7" s="58" t="n">
        <v>688</v>
      </c>
      <c r="H7" s="64" t="n">
        <f aca="false">+F7-G7</f>
        <v>2051</v>
      </c>
      <c r="I7" s="52" t="n">
        <f aca="false">H7/H$14*H$17</f>
        <v>531.956926390278</v>
      </c>
      <c r="J7" s="52" t="n">
        <f aca="false">H7-I7</f>
        <v>1519.04307360972</v>
      </c>
      <c r="K7" s="56" t="n">
        <v>8091</v>
      </c>
      <c r="L7" s="131" t="n">
        <v>7157</v>
      </c>
      <c r="M7" s="130" t="n">
        <f aca="false">L7-I7</f>
        <v>6625.04307360972</v>
      </c>
    </row>
    <row r="8" customFormat="false" ht="12.8" hidden="false" customHeight="false" outlineLevel="0" collapsed="false">
      <c r="A8" s="120" t="n">
        <v>52</v>
      </c>
      <c r="B8" s="44" t="n">
        <v>49</v>
      </c>
      <c r="C8" s="45" t="s">
        <v>48</v>
      </c>
      <c r="D8" s="46" t="n">
        <v>1984</v>
      </c>
      <c r="E8" s="46" t="n">
        <f aca="false">+D8-F8</f>
        <v>646</v>
      </c>
      <c r="F8" s="46" t="n">
        <v>1338</v>
      </c>
      <c r="G8" s="46" t="n">
        <v>112</v>
      </c>
      <c r="H8" s="52" t="n">
        <f aca="false">+F8-G8</f>
        <v>1226</v>
      </c>
      <c r="I8" s="52" t="n">
        <f aca="false">H8/H$14*H$17</f>
        <v>317.981078378586</v>
      </c>
      <c r="J8" s="52" t="n">
        <f aca="false">H8-I8</f>
        <v>908.018921621414</v>
      </c>
      <c r="K8" s="44" t="n">
        <v>5094</v>
      </c>
      <c r="L8" s="129" t="n">
        <v>3842</v>
      </c>
      <c r="M8" s="130" t="n">
        <f aca="false">L8-I8</f>
        <v>3524.01892162141</v>
      </c>
    </row>
    <row r="9" customFormat="false" ht="12.8" hidden="false" customHeight="false" outlineLevel="0" collapsed="false">
      <c r="A9" s="121" t="n">
        <v>53</v>
      </c>
      <c r="B9" s="56" t="n">
        <v>35</v>
      </c>
      <c r="C9" s="57" t="s">
        <v>52</v>
      </c>
      <c r="D9" s="58" t="n">
        <v>1249</v>
      </c>
      <c r="E9" s="58" t="n">
        <f aca="false">+D9-F9</f>
        <v>599</v>
      </c>
      <c r="F9" s="58" t="n">
        <v>650</v>
      </c>
      <c r="G9" s="58" t="n">
        <v>136</v>
      </c>
      <c r="H9" s="64" t="n">
        <f aca="false">+F9-G9</f>
        <v>514</v>
      </c>
      <c r="I9" s="52" t="n">
        <f aca="false">H9/H$14*H$17</f>
        <v>133.31343742789</v>
      </c>
      <c r="J9" s="52" t="n">
        <f aca="false">H9-I9</f>
        <v>380.68656257211</v>
      </c>
      <c r="K9" s="56" t="n">
        <v>2235</v>
      </c>
      <c r="L9" s="131" t="n">
        <v>2120</v>
      </c>
      <c r="M9" s="130" t="n">
        <f aca="false">L9-I9</f>
        <v>1986.68656257211</v>
      </c>
    </row>
    <row r="10" customFormat="false" ht="20" hidden="false" customHeight="false" outlineLevel="0" collapsed="false">
      <c r="A10" s="120" t="n">
        <v>75</v>
      </c>
      <c r="B10" s="44" t="n">
        <v>33</v>
      </c>
      <c r="C10" s="45" t="s">
        <v>49</v>
      </c>
      <c r="D10" s="46" t="n">
        <v>1850</v>
      </c>
      <c r="E10" s="46" t="n">
        <f aca="false">+D10-F10</f>
        <v>35</v>
      </c>
      <c r="F10" s="46" t="n">
        <v>1815</v>
      </c>
      <c r="G10" s="46" t="n">
        <v>223</v>
      </c>
      <c r="H10" s="52" t="n">
        <f aca="false">+F10-G10</f>
        <v>1592</v>
      </c>
      <c r="I10" s="52" t="n">
        <f aca="false">H10/H$14*H$17</f>
        <v>412.9085454965</v>
      </c>
      <c r="J10" s="52" t="n">
        <f aca="false">H10-I10</f>
        <v>1179.0914545035</v>
      </c>
      <c r="K10" s="44" t="n">
        <v>5003</v>
      </c>
      <c r="L10" s="129" t="n">
        <v>3760</v>
      </c>
      <c r="M10" s="130" t="n">
        <f aca="false">L10-I10</f>
        <v>3347.0914545035</v>
      </c>
    </row>
    <row r="11" customFormat="false" ht="12.8" hidden="false" customHeight="false" outlineLevel="0" collapsed="false">
      <c r="A11" s="121" t="n">
        <v>76</v>
      </c>
      <c r="B11" s="56" t="n">
        <v>31</v>
      </c>
      <c r="C11" s="57" t="s">
        <v>47</v>
      </c>
      <c r="D11" s="58" t="n">
        <v>1972</v>
      </c>
      <c r="E11" s="58" t="n">
        <f aca="false">+D11-F11</f>
        <v>727</v>
      </c>
      <c r="F11" s="58" t="n">
        <v>1245</v>
      </c>
      <c r="G11" s="58" t="n">
        <v>148</v>
      </c>
      <c r="H11" s="64" t="n">
        <f aca="false">+F11-G11</f>
        <v>1097</v>
      </c>
      <c r="I11" s="52" t="n">
        <f aca="false">H11/H$14*H$17</f>
        <v>284.523036689485</v>
      </c>
      <c r="J11" s="52" t="n">
        <f aca="false">H11-I11</f>
        <v>812.476963310515</v>
      </c>
      <c r="K11" s="56" t="n">
        <v>9696</v>
      </c>
      <c r="L11" s="131" t="n">
        <v>4386</v>
      </c>
      <c r="M11" s="130" t="n">
        <f aca="false">L11-I11</f>
        <v>4101.47696331051</v>
      </c>
    </row>
    <row r="12" customFormat="false" ht="20" hidden="false" customHeight="false" outlineLevel="0" collapsed="false">
      <c r="A12" s="120" t="n">
        <v>84</v>
      </c>
      <c r="B12" s="44" t="n">
        <v>69</v>
      </c>
      <c r="C12" s="45" t="s">
        <v>44</v>
      </c>
      <c r="D12" s="46" t="n">
        <v>4003</v>
      </c>
      <c r="E12" s="46" t="n">
        <f aca="false">+D12-F12</f>
        <v>1161</v>
      </c>
      <c r="F12" s="46" t="n">
        <v>2842</v>
      </c>
      <c r="G12" s="46" t="n">
        <v>226</v>
      </c>
      <c r="H12" s="52" t="n">
        <f aca="false">+F12-G12</f>
        <v>2616</v>
      </c>
      <c r="I12" s="52" t="n">
        <f aca="false">H12/H$14*H$17</f>
        <v>678.497961695254</v>
      </c>
      <c r="J12" s="52" t="n">
        <f aca="false">H12-I12</f>
        <v>1937.50203830475</v>
      </c>
      <c r="K12" s="44" t="n">
        <v>6198</v>
      </c>
      <c r="L12" s="129" t="n">
        <v>8115</v>
      </c>
      <c r="M12" s="130" t="n">
        <f aca="false">L12-I12</f>
        <v>7436.50203830475</v>
      </c>
    </row>
    <row r="13" customFormat="false" ht="29.1" hidden="false" customHeight="false" outlineLevel="0" collapsed="false">
      <c r="A13" s="121" t="n">
        <v>93</v>
      </c>
      <c r="B13" s="56" t="n">
        <v>13</v>
      </c>
      <c r="C13" s="57" t="s">
        <v>46</v>
      </c>
      <c r="D13" s="58" t="n">
        <v>3315</v>
      </c>
      <c r="E13" s="58" t="n">
        <f aca="false">+D13-F13</f>
        <v>1067</v>
      </c>
      <c r="F13" s="58" t="n">
        <v>2248</v>
      </c>
      <c r="G13" s="58" t="n">
        <v>95</v>
      </c>
      <c r="H13" s="64" t="n">
        <f aca="false">+F13-G13</f>
        <v>2153</v>
      </c>
      <c r="I13" s="52" t="n">
        <f aca="false">H13/H$14*H$17</f>
        <v>558.41212214445</v>
      </c>
      <c r="J13" s="52" t="n">
        <f aca="false">H13-I13</f>
        <v>1594.58787785555</v>
      </c>
      <c r="K13" s="56" t="n">
        <v>4424</v>
      </c>
      <c r="L13" s="131" t="n">
        <v>4828</v>
      </c>
      <c r="M13" s="130" t="n">
        <f aca="false">L13-I13</f>
        <v>4269.58787785555</v>
      </c>
    </row>
    <row r="14" customFormat="false" ht="12.8" hidden="false" customHeight="false" outlineLevel="0" collapsed="false">
      <c r="A14" s="123"/>
      <c r="B14" s="124"/>
      <c r="C14" s="125" t="s">
        <v>7</v>
      </c>
      <c r="D14" s="126" t="n">
        <f aca="false">SUM(D2:D13)</f>
        <v>46147</v>
      </c>
      <c r="E14" s="132" t="n">
        <f aca="false">+D14-F14</f>
        <v>16611</v>
      </c>
      <c r="F14" s="126" t="n">
        <f aca="false">SUM(F2:F13)</f>
        <v>29536</v>
      </c>
      <c r="G14" s="126" t="n">
        <f aca="false">SUM(G2:G13)</f>
        <v>3534</v>
      </c>
      <c r="H14" s="133" t="n">
        <f aca="false">+F14-G14</f>
        <v>26002</v>
      </c>
      <c r="I14" s="52" t="n">
        <f aca="false">H14/H$14*H$17</f>
        <v>6744</v>
      </c>
      <c r="J14" s="52" t="n">
        <f aca="false">H14-I14</f>
        <v>19258</v>
      </c>
      <c r="K14" s="124" t="n">
        <v>106062</v>
      </c>
      <c r="L14" s="134" t="n">
        <f aca="false">SUM(L2:L13)</f>
        <v>85731</v>
      </c>
      <c r="M14" s="130" t="n">
        <f aca="false">L14-I14</f>
        <v>78987</v>
      </c>
    </row>
    <row r="17" customFormat="false" ht="12.8" hidden="false" customHeight="false" outlineLevel="0" collapsed="false">
      <c r="H17" s="127" t="n">
        <v>6744</v>
      </c>
      <c r="I17" s="127"/>
      <c r="J17" s="127"/>
    </row>
  </sheetData>
  <autoFilter ref="A1:H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6"/>
  <sheetViews>
    <sheetView showFormulas="false" showGridLines="true" showRowColHeaders="true" showZeros="true" rightToLeft="false" tabSelected="false" showOutlineSymbols="true" defaultGridColor="true" view="normal" topLeftCell="A7" colorId="64" zoomScale="231" zoomScaleNormal="231" zoomScalePageLayoutView="100" workbookViewId="0">
      <selection pane="topLeft" activeCell="J1" activeCellId="0" sqref="J1"/>
    </sheetView>
  </sheetViews>
  <sheetFormatPr defaultColWidth="11.640625" defaultRowHeight="12.8" zeroHeight="false" outlineLevelRow="0" outlineLevelCol="0"/>
  <cols>
    <col collapsed="false" customWidth="true" hidden="false" outlineLevel="0" max="3" min="1" style="16" width="11.52"/>
    <col collapsed="false" customWidth="true" hidden="false" outlineLevel="0" max="4" min="4" style="17" width="11.52"/>
    <col collapsed="false" customWidth="true" hidden="false" outlineLevel="0" max="7" min="6" style="18" width="11.52"/>
    <col collapsed="false" customWidth="true" hidden="false" outlineLevel="0" max="8" min="8" style="118" width="34.7"/>
    <col collapsed="false" customWidth="false" hidden="false" outlineLevel="0" max="10" min="9" style="118" width="11.57"/>
    <col collapsed="false" customWidth="true" hidden="false" outlineLevel="0" max="1024" min="1020" style="0" width="11.52"/>
  </cols>
  <sheetData>
    <row r="1" customFormat="false" ht="20" hidden="false" customHeight="false" outlineLevel="0" collapsed="false">
      <c r="A1" s="135" t="s">
        <v>8</v>
      </c>
      <c r="B1" s="135" t="s">
        <v>9</v>
      </c>
      <c r="C1" s="136" t="s">
        <v>10</v>
      </c>
      <c r="D1" s="137" t="s">
        <v>13</v>
      </c>
      <c r="E1" s="138" t="s">
        <v>76</v>
      </c>
      <c r="F1" s="139" t="s">
        <v>18</v>
      </c>
      <c r="G1" s="139" t="s">
        <v>23</v>
      </c>
      <c r="H1" s="138" t="s">
        <v>77</v>
      </c>
      <c r="I1" s="138" t="s">
        <v>78</v>
      </c>
      <c r="J1" s="138" t="s">
        <v>72</v>
      </c>
    </row>
    <row r="2" customFormat="false" ht="13.8" hidden="false" customHeight="false" outlineLevel="0" collapsed="false">
      <c r="A2" s="140" t="n">
        <v>11</v>
      </c>
      <c r="B2" s="44" t="n">
        <v>75</v>
      </c>
      <c r="C2" s="45" t="s">
        <v>42</v>
      </c>
      <c r="D2" s="47" t="n">
        <v>25462</v>
      </c>
      <c r="E2" s="52" t="n">
        <f aca="false">+D2-F2</f>
        <v>9530</v>
      </c>
      <c r="F2" s="48" t="n">
        <v>15932</v>
      </c>
      <c r="G2" s="48" t="n">
        <v>2009</v>
      </c>
      <c r="H2" s="141" t="n">
        <f aca="false">+F2-G2</f>
        <v>13923</v>
      </c>
      <c r="I2" s="141" t="n">
        <f aca="false">H2/H$14*H$16</f>
        <v>4278.73143066228</v>
      </c>
      <c r="J2" s="141" t="n">
        <f aca="false">H2-I2</f>
        <v>9644.26856933772</v>
      </c>
    </row>
    <row r="3" customFormat="false" ht="20" hidden="false" customHeight="false" outlineLevel="0" collapsed="false">
      <c r="A3" s="142" t="n">
        <v>24</v>
      </c>
      <c r="B3" s="56" t="n">
        <v>45</v>
      </c>
      <c r="C3" s="57" t="s">
        <v>53</v>
      </c>
      <c r="D3" s="59" t="n">
        <v>887</v>
      </c>
      <c r="E3" s="64" t="n">
        <f aca="false">+D3-F3</f>
        <v>318</v>
      </c>
      <c r="F3" s="60" t="n">
        <v>569</v>
      </c>
      <c r="G3" s="60" t="n">
        <v>139</v>
      </c>
      <c r="H3" s="143" t="n">
        <f aca="false">+F3-G3</f>
        <v>430</v>
      </c>
      <c r="I3" s="141" t="n">
        <f aca="false">H3/H$14*H$16</f>
        <v>132.144977029719</v>
      </c>
      <c r="J3" s="141" t="n">
        <f aca="false">H3-I3</f>
        <v>297.855022970281</v>
      </c>
    </row>
    <row r="4" customFormat="false" ht="20" hidden="false" customHeight="false" outlineLevel="0" collapsed="false">
      <c r="A4" s="142" t="n">
        <v>27</v>
      </c>
      <c r="B4" s="56" t="n">
        <v>25</v>
      </c>
      <c r="C4" s="57" t="s">
        <v>51</v>
      </c>
      <c r="D4" s="59" t="n">
        <v>1064</v>
      </c>
      <c r="E4" s="64" t="n">
        <f aca="false">+D4-F4</f>
        <v>351</v>
      </c>
      <c r="F4" s="60" t="n">
        <v>713</v>
      </c>
      <c r="G4" s="60" t="n">
        <v>338</v>
      </c>
      <c r="H4" s="143" t="n">
        <f aca="false">+F4-G4</f>
        <v>375</v>
      </c>
      <c r="I4" s="141" t="n">
        <f aca="false">H4/H$14*H$16</f>
        <v>115.242712525918</v>
      </c>
      <c r="J4" s="141" t="n">
        <f aca="false">H4-I4</f>
        <v>259.757287474082</v>
      </c>
    </row>
    <row r="5" customFormat="false" ht="12.8" hidden="false" customHeight="false" outlineLevel="0" collapsed="false">
      <c r="A5" s="142" t="n">
        <v>28</v>
      </c>
      <c r="B5" s="56" t="n">
        <v>76</v>
      </c>
      <c r="C5" s="57" t="s">
        <v>50</v>
      </c>
      <c r="D5" s="59" t="n">
        <v>1332</v>
      </c>
      <c r="E5" s="64" t="n">
        <f aca="false">+D5-F5</f>
        <v>494</v>
      </c>
      <c r="F5" s="60" t="n">
        <v>838</v>
      </c>
      <c r="G5" s="60" t="n">
        <v>201</v>
      </c>
      <c r="H5" s="143" t="n">
        <f aca="false">+F5-G5</f>
        <v>637</v>
      </c>
      <c r="I5" s="141" t="n">
        <f aca="false">H5/H$14*H$16</f>
        <v>195.758954344026</v>
      </c>
      <c r="J5" s="141" t="n">
        <f aca="false">H5-I5</f>
        <v>441.241045655974</v>
      </c>
    </row>
    <row r="6" customFormat="false" ht="12.8" hidden="false" customHeight="false" outlineLevel="0" collapsed="false">
      <c r="A6" s="142" t="n">
        <v>32</v>
      </c>
      <c r="B6" s="56" t="n">
        <v>59</v>
      </c>
      <c r="C6" s="57" t="s">
        <v>45</v>
      </c>
      <c r="D6" s="59" t="n">
        <v>3256</v>
      </c>
      <c r="E6" s="64" t="n">
        <f aca="false">+D6-F6</f>
        <v>1591</v>
      </c>
      <c r="F6" s="60" t="n">
        <v>1665</v>
      </c>
      <c r="G6" s="60" t="n">
        <v>454</v>
      </c>
      <c r="H6" s="143" t="n">
        <f aca="false">+F6-G6</f>
        <v>1211</v>
      </c>
      <c r="I6" s="141" t="n">
        <f aca="false">H6/H$14*H$16</f>
        <v>372.157132983697</v>
      </c>
      <c r="J6" s="141" t="n">
        <f aca="false">H6-I6</f>
        <v>838.842867016303</v>
      </c>
    </row>
    <row r="7" customFormat="false" ht="12.8" hidden="false" customHeight="false" outlineLevel="0" collapsed="false">
      <c r="A7" s="140" t="n">
        <v>44</v>
      </c>
      <c r="B7" s="44" t="n">
        <v>67</v>
      </c>
      <c r="C7" s="45" t="s">
        <v>43</v>
      </c>
      <c r="D7" s="47" t="n">
        <v>4839</v>
      </c>
      <c r="E7" s="52" t="n">
        <f aca="false">+D7-F7</f>
        <v>2533</v>
      </c>
      <c r="F7" s="48" t="n">
        <v>2306</v>
      </c>
      <c r="G7" s="48" t="n">
        <v>1108</v>
      </c>
      <c r="H7" s="141" t="n">
        <f aca="false">+F7-G7</f>
        <v>1198</v>
      </c>
      <c r="I7" s="141" t="n">
        <f aca="false">H7/H$14*H$16</f>
        <v>368.162052282799</v>
      </c>
      <c r="J7" s="141" t="n">
        <f aca="false">H7-I7</f>
        <v>829.837947717201</v>
      </c>
    </row>
    <row r="8" customFormat="false" ht="12.8" hidden="false" customHeight="false" outlineLevel="0" collapsed="false">
      <c r="A8" s="140" t="n">
        <v>52</v>
      </c>
      <c r="B8" s="44" t="n">
        <v>49</v>
      </c>
      <c r="C8" s="45" t="s">
        <v>48</v>
      </c>
      <c r="D8" s="47" t="n">
        <v>2228</v>
      </c>
      <c r="E8" s="52" t="n">
        <f aca="false">+D8-F8</f>
        <v>468</v>
      </c>
      <c r="F8" s="48" t="n">
        <v>1760</v>
      </c>
      <c r="G8" s="48" t="n">
        <v>238</v>
      </c>
      <c r="H8" s="141" t="n">
        <f aca="false">+F8-G8</f>
        <v>1522</v>
      </c>
      <c r="I8" s="141" t="n">
        <f aca="false">H8/H$14*H$16</f>
        <v>467.731755905192</v>
      </c>
      <c r="J8" s="141" t="n">
        <f aca="false">H8-I8</f>
        <v>1054.26824409481</v>
      </c>
    </row>
    <row r="9" customFormat="false" ht="12.8" hidden="false" customHeight="false" outlineLevel="0" collapsed="false">
      <c r="A9" s="140" t="n">
        <v>53</v>
      </c>
      <c r="B9" s="44" t="n">
        <v>35</v>
      </c>
      <c r="C9" s="45" t="s">
        <v>52</v>
      </c>
      <c r="D9" s="47" t="n">
        <v>1210</v>
      </c>
      <c r="E9" s="52" t="n">
        <f aca="false">+D9-F9</f>
        <v>552</v>
      </c>
      <c r="F9" s="48" t="n">
        <v>658</v>
      </c>
      <c r="G9" s="48" t="n">
        <v>123</v>
      </c>
      <c r="H9" s="141" t="n">
        <f aca="false">+F9-G9</f>
        <v>535</v>
      </c>
      <c r="I9" s="141" t="n">
        <f aca="false">H9/H$14*H$16</f>
        <v>164.412936536976</v>
      </c>
      <c r="J9" s="141" t="n">
        <f aca="false">H9-I9</f>
        <v>370.587063463024</v>
      </c>
    </row>
    <row r="10" customFormat="false" ht="20" hidden="false" customHeight="false" outlineLevel="0" collapsed="false">
      <c r="A10" s="140" t="n">
        <v>75</v>
      </c>
      <c r="B10" s="44" t="n">
        <v>33</v>
      </c>
      <c r="C10" s="45" t="s">
        <v>49</v>
      </c>
      <c r="D10" s="47" t="n">
        <v>1528</v>
      </c>
      <c r="E10" s="52" t="n">
        <f aca="false">+D10-F10</f>
        <v>439</v>
      </c>
      <c r="F10" s="48" t="n">
        <v>1089</v>
      </c>
      <c r="G10" s="48" t="n">
        <v>272</v>
      </c>
      <c r="H10" s="141" t="n">
        <f aca="false">+F10-G10</f>
        <v>817</v>
      </c>
      <c r="I10" s="141" t="n">
        <f aca="false">H10/H$14*H$16</f>
        <v>251.075456356466</v>
      </c>
      <c r="J10" s="141" t="n">
        <f aca="false">H10-I10</f>
        <v>565.924543643534</v>
      </c>
    </row>
    <row r="11" customFormat="false" ht="13.8" hidden="false" customHeight="false" outlineLevel="0" collapsed="false">
      <c r="A11" s="142" t="n">
        <v>76</v>
      </c>
      <c r="B11" s="56" t="n">
        <v>31</v>
      </c>
      <c r="C11" s="57" t="s">
        <v>47</v>
      </c>
      <c r="D11" s="59" t="n">
        <v>1744</v>
      </c>
      <c r="E11" s="64" t="n">
        <f aca="false">+D11-F11</f>
        <v>841</v>
      </c>
      <c r="F11" s="60" t="n">
        <v>903</v>
      </c>
      <c r="G11" s="60" t="n">
        <v>243</v>
      </c>
      <c r="H11" s="143" t="n">
        <f aca="false">+F11-G11</f>
        <v>660</v>
      </c>
      <c r="I11" s="141" t="n">
        <f aca="false">H11/H$14*H$16</f>
        <v>202.827174045615</v>
      </c>
      <c r="J11" s="141" t="n">
        <f aca="false">H11-I11</f>
        <v>457.172825954385</v>
      </c>
    </row>
    <row r="12" customFormat="false" ht="20" hidden="false" customHeight="false" outlineLevel="0" collapsed="false">
      <c r="A12" s="140" t="n">
        <v>84</v>
      </c>
      <c r="B12" s="44" t="n">
        <v>69</v>
      </c>
      <c r="C12" s="45" t="s">
        <v>44</v>
      </c>
      <c r="D12" s="47" t="n">
        <v>2621</v>
      </c>
      <c r="E12" s="52" t="n">
        <f aca="false">+D12-F12</f>
        <v>784</v>
      </c>
      <c r="F12" s="48" t="n">
        <v>1837</v>
      </c>
      <c r="G12" s="48" t="n">
        <v>220</v>
      </c>
      <c r="H12" s="141" t="n">
        <f aca="false">+F12-G12</f>
        <v>1617</v>
      </c>
      <c r="I12" s="141" t="n">
        <f aca="false">H12/H$14*H$16</f>
        <v>496.926576411757</v>
      </c>
      <c r="J12" s="141" t="n">
        <f aca="false">H12-I12</f>
        <v>1120.07342358824</v>
      </c>
    </row>
    <row r="13" customFormat="false" ht="29.1" hidden="false" customHeight="false" outlineLevel="0" collapsed="false">
      <c r="A13" s="142" t="n">
        <v>93</v>
      </c>
      <c r="B13" s="56" t="n">
        <v>13</v>
      </c>
      <c r="C13" s="57" t="s">
        <v>46</v>
      </c>
      <c r="D13" s="59" t="n">
        <v>3447</v>
      </c>
      <c r="E13" s="64" t="n">
        <f aca="false">+D13-F13</f>
        <v>1450</v>
      </c>
      <c r="F13" s="60" t="n">
        <v>1997</v>
      </c>
      <c r="G13" s="60" t="n">
        <v>325</v>
      </c>
      <c r="H13" s="143" t="n">
        <f aca="false">+F13-G13</f>
        <v>1672</v>
      </c>
      <c r="I13" s="141" t="n">
        <f aca="false">H13/H$14*H$16</f>
        <v>513.828840915559</v>
      </c>
      <c r="J13" s="141" t="n">
        <f aca="false">H13-I13</f>
        <v>1158.17115908444</v>
      </c>
    </row>
    <row r="14" customFormat="false" ht="12.8" hidden="false" customHeight="false" outlineLevel="0" collapsed="false">
      <c r="A14" s="144"/>
      <c r="B14" s="145"/>
      <c r="C14" s="146" t="s">
        <v>7</v>
      </c>
      <c r="D14" s="147" t="n">
        <v>49618</v>
      </c>
      <c r="E14" s="148" t="n">
        <f aca="false">+D14-F14</f>
        <v>19351</v>
      </c>
      <c r="F14" s="149" t="n">
        <v>30267</v>
      </c>
      <c r="G14" s="150" t="n">
        <f aca="false">SUM(G2:G13)</f>
        <v>5670</v>
      </c>
      <c r="H14" s="151" t="n">
        <f aca="false">+F14-G14</f>
        <v>24597</v>
      </c>
      <c r="I14" s="141" t="n">
        <f aca="false">H14/H$14*H$16</f>
        <v>7559</v>
      </c>
      <c r="J14" s="141" t="n">
        <f aca="false">H14-I14</f>
        <v>17038</v>
      </c>
    </row>
    <row r="16" customFormat="false" ht="12.8" hidden="false" customHeight="false" outlineLevel="0" collapsed="false">
      <c r="H16" s="118" t="n">
        <v>7559</v>
      </c>
    </row>
  </sheetData>
  <autoFilter ref="A1:H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6"/>
  <sheetViews>
    <sheetView showFormulas="false" showGridLines="true" showRowColHeaders="true" showZeros="true" rightToLeft="false" tabSelected="false" showOutlineSymbols="true" defaultGridColor="true" view="normal" topLeftCell="A5" colorId="64" zoomScale="231" zoomScaleNormal="231" zoomScalePageLayoutView="100" workbookViewId="0">
      <selection pane="topLeft" activeCell="F1" activeCellId="0" sqref="F1"/>
    </sheetView>
  </sheetViews>
  <sheetFormatPr defaultColWidth="11.640625" defaultRowHeight="12.8" zeroHeight="false" outlineLevelRow="0" outlineLevelCol="0"/>
  <cols>
    <col collapsed="false" customWidth="true" hidden="false" outlineLevel="0" max="3" min="1" style="16" width="11.52"/>
    <col collapsed="false" customWidth="true" hidden="false" outlineLevel="0" max="4" min="4" style="17" width="11.52"/>
    <col collapsed="false" customWidth="true" hidden="false" outlineLevel="0" max="6" min="6" style="18" width="11.52"/>
    <col collapsed="false" customWidth="true" hidden="false" outlineLevel="0" max="7" min="7" style="17" width="11.52"/>
    <col collapsed="false" customWidth="true" hidden="false" outlineLevel="0" max="10" min="8" style="130" width="11.52"/>
    <col collapsed="false" customWidth="true" hidden="false" outlineLevel="0" max="11" min="11" style="1" width="11.52"/>
  </cols>
  <sheetData>
    <row r="1" customFormat="false" ht="20" hidden="false" customHeight="false" outlineLevel="0" collapsed="false">
      <c r="A1" s="114" t="s">
        <v>8</v>
      </c>
      <c r="B1" s="115" t="s">
        <v>9</v>
      </c>
      <c r="C1" s="116" t="s">
        <v>10</v>
      </c>
      <c r="D1" s="152" t="s">
        <v>14</v>
      </c>
      <c r="E1" s="115" t="s">
        <v>76</v>
      </c>
      <c r="F1" s="153" t="s">
        <v>19</v>
      </c>
      <c r="G1" s="152" t="s">
        <v>24</v>
      </c>
      <c r="H1" s="154" t="s">
        <v>79</v>
      </c>
      <c r="I1" s="154" t="s">
        <v>80</v>
      </c>
      <c r="J1" s="154" t="s">
        <v>81</v>
      </c>
      <c r="K1" s="128" t="s">
        <v>57</v>
      </c>
      <c r="L1" s="155" t="s">
        <v>82</v>
      </c>
      <c r="M1" s="156" t="s">
        <v>83</v>
      </c>
      <c r="N1" s="157" t="s">
        <v>62</v>
      </c>
      <c r="O1" s="158" t="s">
        <v>58</v>
      </c>
      <c r="P1" s="158" t="s">
        <v>84</v>
      </c>
      <c r="Q1" s="16" t="s">
        <v>85</v>
      </c>
      <c r="R1" s="118" t="s">
        <v>86</v>
      </c>
    </row>
    <row r="2" customFormat="false" ht="12.8" hidden="false" customHeight="false" outlineLevel="0" collapsed="false">
      <c r="A2" s="120" t="n">
        <v>11</v>
      </c>
      <c r="B2" s="44" t="n">
        <v>75</v>
      </c>
      <c r="C2" s="45" t="s">
        <v>42</v>
      </c>
      <c r="D2" s="47" t="n">
        <v>15270</v>
      </c>
      <c r="E2" s="52" t="n">
        <f aca="false">+D2-F2</f>
        <v>6217</v>
      </c>
      <c r="F2" s="48" t="n">
        <v>9053</v>
      </c>
      <c r="G2" s="49" t="n">
        <v>813</v>
      </c>
      <c r="H2" s="52" t="n">
        <f aca="false">+F2-G2</f>
        <v>8240</v>
      </c>
      <c r="I2" s="52" t="n">
        <f aca="false">+H2/H$14*H$16</f>
        <v>4253.11440677966</v>
      </c>
      <c r="J2" s="52" t="n">
        <f aca="false">+H2-I2</f>
        <v>3986.88559322034</v>
      </c>
      <c r="K2" s="159" t="n">
        <f aca="false">+F2/F$14</f>
        <v>0.494888755261575</v>
      </c>
      <c r="L2" s="160" t="n">
        <v>10735</v>
      </c>
      <c r="M2" s="161" t="n">
        <v>29040</v>
      </c>
      <c r="N2" s="162" t="n">
        <v>39775</v>
      </c>
      <c r="O2" s="163" t="n">
        <v>38119</v>
      </c>
      <c r="P2" s="163" t="n">
        <f aca="false">+O2-F2</f>
        <v>29066</v>
      </c>
      <c r="Q2" s="16" t="n">
        <f aca="false">+N2-P2</f>
        <v>10709</v>
      </c>
      <c r="R2" s="67" t="n">
        <f aca="false">+Q2-I2</f>
        <v>6455.88559322034</v>
      </c>
      <c r="S2" s="164" t="n">
        <f aca="false">+R2/Q2</f>
        <v>0.602846726418932</v>
      </c>
    </row>
    <row r="3" customFormat="false" ht="20" hidden="false" customHeight="false" outlineLevel="0" collapsed="false">
      <c r="A3" s="121" t="n">
        <v>24</v>
      </c>
      <c r="B3" s="56" t="n">
        <v>45</v>
      </c>
      <c r="C3" s="57" t="s">
        <v>53</v>
      </c>
      <c r="D3" s="59" t="n">
        <v>718</v>
      </c>
      <c r="E3" s="64" t="n">
        <f aca="false">+D3-F3</f>
        <v>320</v>
      </c>
      <c r="F3" s="60" t="n">
        <v>398</v>
      </c>
      <c r="G3" s="61" t="n">
        <v>70</v>
      </c>
      <c r="H3" s="64" t="n">
        <f aca="false">+F3-G3</f>
        <v>328</v>
      </c>
      <c r="I3" s="52" t="n">
        <f aca="false">+H3/H$14*H$16</f>
        <v>169.298728813559</v>
      </c>
      <c r="J3" s="52" t="n">
        <f aca="false">+H3-I3</f>
        <v>158.701271186441</v>
      </c>
      <c r="K3" s="165" t="n">
        <f aca="false">+F3/F$14</f>
        <v>0.021756956212759</v>
      </c>
      <c r="L3" s="166" t="n">
        <v>784</v>
      </c>
      <c r="M3" s="167" t="n">
        <v>1415</v>
      </c>
      <c r="N3" s="168" t="n">
        <v>2199</v>
      </c>
      <c r="O3" s="169" t="n">
        <v>2392</v>
      </c>
      <c r="P3" s="163" t="n">
        <f aca="false">+O3-F3</f>
        <v>1994</v>
      </c>
      <c r="Q3" s="16" t="n">
        <f aca="false">+N3-P3</f>
        <v>205</v>
      </c>
      <c r="R3" s="67" t="n">
        <f aca="false">+Q3-I3</f>
        <v>35.7012711864407</v>
      </c>
      <c r="S3" s="164" t="n">
        <f aca="false">+R3/Q3</f>
        <v>0.174152542372881</v>
      </c>
    </row>
    <row r="4" customFormat="false" ht="20" hidden="false" customHeight="false" outlineLevel="0" collapsed="false">
      <c r="A4" s="121" t="n">
        <v>27</v>
      </c>
      <c r="B4" s="56" t="n">
        <v>25</v>
      </c>
      <c r="C4" s="57" t="s">
        <v>51</v>
      </c>
      <c r="D4" s="59" t="n">
        <v>573</v>
      </c>
      <c r="E4" s="64" t="n">
        <f aca="false">+D4-F4</f>
        <v>189</v>
      </c>
      <c r="F4" s="60" t="n">
        <v>384</v>
      </c>
      <c r="G4" s="61" t="n">
        <v>224</v>
      </c>
      <c r="H4" s="64" t="n">
        <f aca="false">+F4-G4</f>
        <v>160</v>
      </c>
      <c r="I4" s="52" t="n">
        <f aca="false">+H4/H$14*H$16</f>
        <v>82.5847457627119</v>
      </c>
      <c r="J4" s="52" t="n">
        <f aca="false">+H4-I4</f>
        <v>77.4152542372881</v>
      </c>
      <c r="K4" s="165" t="n">
        <f aca="false">+F4/F$14</f>
        <v>0.0209916361449735</v>
      </c>
      <c r="L4" s="166" t="n">
        <v>585</v>
      </c>
      <c r="M4" s="167" t="n">
        <v>844</v>
      </c>
      <c r="N4" s="168" t="n">
        <v>1429</v>
      </c>
      <c r="O4" s="169" t="n">
        <v>1679</v>
      </c>
      <c r="P4" s="163" t="n">
        <f aca="false">+O4-F4</f>
        <v>1295</v>
      </c>
      <c r="Q4" s="16" t="n">
        <f aca="false">+N4-P4</f>
        <v>134</v>
      </c>
      <c r="R4" s="67" t="n">
        <f aca="false">+Q4-I4</f>
        <v>51.4152542372881</v>
      </c>
      <c r="S4" s="164" t="n">
        <f aca="false">+R4/Q4</f>
        <v>0.383695927143941</v>
      </c>
    </row>
    <row r="5" customFormat="false" ht="12.8" hidden="false" customHeight="false" outlineLevel="0" collapsed="false">
      <c r="A5" s="121" t="n">
        <v>28</v>
      </c>
      <c r="B5" s="56" t="n">
        <v>76</v>
      </c>
      <c r="C5" s="57" t="s">
        <v>50</v>
      </c>
      <c r="D5" s="59" t="n">
        <v>1071</v>
      </c>
      <c r="E5" s="64" t="n">
        <f aca="false">+D5-F5</f>
        <v>435</v>
      </c>
      <c r="F5" s="60" t="n">
        <v>636</v>
      </c>
      <c r="G5" s="61" t="n">
        <v>127</v>
      </c>
      <c r="H5" s="64" t="n">
        <f aca="false">+F5-G5</f>
        <v>509</v>
      </c>
      <c r="I5" s="52" t="n">
        <f aca="false">+H5/H$14*H$16</f>
        <v>262.722722457627</v>
      </c>
      <c r="J5" s="52" t="n">
        <f aca="false">+H5-I5</f>
        <v>246.277277542373</v>
      </c>
      <c r="K5" s="165" t="n">
        <f aca="false">+F5/F$14</f>
        <v>0.0347673973651123</v>
      </c>
      <c r="L5" s="166" t="n">
        <v>813</v>
      </c>
      <c r="M5" s="167" t="n">
        <v>1581</v>
      </c>
      <c r="N5" s="168" t="n">
        <v>2394</v>
      </c>
      <c r="O5" s="169" t="n">
        <v>2547</v>
      </c>
      <c r="P5" s="163" t="n">
        <f aca="false">+O5-F5</f>
        <v>1911</v>
      </c>
      <c r="Q5" s="16" t="n">
        <f aca="false">+N5-P5</f>
        <v>483</v>
      </c>
      <c r="R5" s="67" t="n">
        <f aca="false">+Q5-I5</f>
        <v>220.277277542373</v>
      </c>
      <c r="S5" s="164" t="n">
        <f aca="false">+R5/Q5</f>
        <v>0.456060616029758</v>
      </c>
    </row>
    <row r="6" customFormat="false" ht="12.8" hidden="false" customHeight="false" outlineLevel="0" collapsed="false">
      <c r="A6" s="121" t="n">
        <v>32</v>
      </c>
      <c r="B6" s="56" t="n">
        <v>59</v>
      </c>
      <c r="C6" s="57" t="s">
        <v>45</v>
      </c>
      <c r="D6" s="59" t="n">
        <v>2474</v>
      </c>
      <c r="E6" s="64" t="n">
        <f aca="false">+D6-F6</f>
        <v>1470</v>
      </c>
      <c r="F6" s="60" t="n">
        <v>1004</v>
      </c>
      <c r="G6" s="61" t="n">
        <v>479</v>
      </c>
      <c r="H6" s="64" t="n">
        <f aca="false">+F6-G6</f>
        <v>525</v>
      </c>
      <c r="I6" s="52" t="n">
        <f aca="false">+H6/H$14*H$16</f>
        <v>270.981197033898</v>
      </c>
      <c r="J6" s="52" t="n">
        <f aca="false">+H6-I6</f>
        <v>254.018802966102</v>
      </c>
      <c r="K6" s="165" t="n">
        <f aca="false">+F6/F$14</f>
        <v>0.0548843820040453</v>
      </c>
      <c r="L6" s="166" t="n">
        <v>1347</v>
      </c>
      <c r="M6" s="167" t="n">
        <v>2292</v>
      </c>
      <c r="N6" s="168" t="n">
        <v>3639</v>
      </c>
      <c r="O6" s="169" t="n">
        <v>4280</v>
      </c>
      <c r="P6" s="163" t="n">
        <f aca="false">+O6-F6</f>
        <v>3276</v>
      </c>
      <c r="Q6" s="16" t="n">
        <f aca="false">+N6-P6</f>
        <v>363</v>
      </c>
      <c r="R6" s="67" t="n">
        <f aca="false">+Q6-I6</f>
        <v>92.0188029661017</v>
      </c>
      <c r="S6" s="164" t="n">
        <f aca="false">+R6/Q6</f>
        <v>0.253495324975487</v>
      </c>
    </row>
    <row r="7" customFormat="false" ht="12.8" hidden="false" customHeight="false" outlineLevel="0" collapsed="false">
      <c r="A7" s="120" t="n">
        <v>44</v>
      </c>
      <c r="B7" s="44" t="n">
        <v>67</v>
      </c>
      <c r="C7" s="45" t="s">
        <v>43</v>
      </c>
      <c r="D7" s="47" t="n">
        <v>3006</v>
      </c>
      <c r="E7" s="52" t="n">
        <f aca="false">+D7-F7</f>
        <v>1565</v>
      </c>
      <c r="F7" s="48" t="n">
        <v>1441</v>
      </c>
      <c r="G7" s="49" t="n">
        <v>710</v>
      </c>
      <c r="H7" s="52" t="n">
        <f aca="false">+F7-G7</f>
        <v>731</v>
      </c>
      <c r="I7" s="52" t="n">
        <f aca="false">+H7/H$14*H$16</f>
        <v>377.30905720339</v>
      </c>
      <c r="J7" s="52" t="n">
        <f aca="false">+H7-I7</f>
        <v>353.69094279661</v>
      </c>
      <c r="K7" s="159" t="n">
        <f aca="false">+F7/F$14</f>
        <v>0.0787733012627781</v>
      </c>
      <c r="L7" s="166" t="n">
        <v>2480</v>
      </c>
      <c r="M7" s="167" t="n">
        <v>2626</v>
      </c>
      <c r="N7" s="168" t="n">
        <v>5106</v>
      </c>
      <c r="O7" s="169" t="n">
        <v>5445</v>
      </c>
      <c r="P7" s="163" t="n">
        <f aca="false">+O7-F7</f>
        <v>4004</v>
      </c>
      <c r="Q7" s="16" t="n">
        <f aca="false">+N7-P7</f>
        <v>1102</v>
      </c>
      <c r="R7" s="67" t="n">
        <f aca="false">+Q7-I7</f>
        <v>724.69094279661</v>
      </c>
      <c r="S7" s="164" t="n">
        <f aca="false">+R7/Q7</f>
        <v>0.657614285659356</v>
      </c>
    </row>
    <row r="8" customFormat="false" ht="12.8" hidden="false" customHeight="false" outlineLevel="0" collapsed="false">
      <c r="A8" s="120" t="n">
        <v>52</v>
      </c>
      <c r="B8" s="44" t="n">
        <v>49</v>
      </c>
      <c r="C8" s="45" t="s">
        <v>48</v>
      </c>
      <c r="D8" s="47" t="n">
        <v>1348</v>
      </c>
      <c r="E8" s="52" t="n">
        <f aca="false">+D8-F8</f>
        <v>350</v>
      </c>
      <c r="F8" s="48" t="n">
        <v>998</v>
      </c>
      <c r="G8" s="49" t="n">
        <v>141</v>
      </c>
      <c r="H8" s="52" t="n">
        <f aca="false">+F8-G8</f>
        <v>857</v>
      </c>
      <c r="I8" s="52" t="n">
        <f aca="false">+H8/H$14*H$16</f>
        <v>442.344544491525</v>
      </c>
      <c r="J8" s="52" t="n">
        <f aca="false">+H8-I8</f>
        <v>414.655455508475</v>
      </c>
      <c r="K8" s="159" t="n">
        <f aca="false">+F8/F$14</f>
        <v>0.0545563876892801</v>
      </c>
      <c r="L8" s="166" t="n">
        <v>1281</v>
      </c>
      <c r="M8" s="167" t="n">
        <v>2349</v>
      </c>
      <c r="N8" s="168" t="n">
        <v>3630</v>
      </c>
      <c r="O8" s="169" t="n">
        <v>3527</v>
      </c>
      <c r="P8" s="163" t="n">
        <f aca="false">+O8-F8</f>
        <v>2529</v>
      </c>
      <c r="Q8" s="16" t="n">
        <f aca="false">+N8-P8</f>
        <v>1101</v>
      </c>
      <c r="R8" s="67" t="n">
        <f aca="false">+Q8-I8</f>
        <v>658.655455508475</v>
      </c>
      <c r="S8" s="164" t="n">
        <f aca="false">+R8/Q8</f>
        <v>0.598233837882357</v>
      </c>
    </row>
    <row r="9" customFormat="false" ht="12.8" hidden="false" customHeight="false" outlineLevel="0" collapsed="false">
      <c r="A9" s="120" t="n">
        <v>53</v>
      </c>
      <c r="B9" s="44" t="n">
        <v>35</v>
      </c>
      <c r="C9" s="45" t="s">
        <v>52</v>
      </c>
      <c r="D9" s="47" t="n">
        <v>611</v>
      </c>
      <c r="E9" s="52" t="n">
        <f aca="false">+D9-F9</f>
        <v>258</v>
      </c>
      <c r="F9" s="48" t="n">
        <v>353</v>
      </c>
      <c r="G9" s="49" t="n">
        <v>80</v>
      </c>
      <c r="H9" s="52" t="n">
        <f aca="false">+F9-G9</f>
        <v>273</v>
      </c>
      <c r="I9" s="52" t="n">
        <f aca="false">+H9/H$14*H$16</f>
        <v>140.910222457627</v>
      </c>
      <c r="J9" s="52" t="n">
        <f aca="false">+H9-I9</f>
        <v>132.089777542373</v>
      </c>
      <c r="K9" s="159" t="n">
        <f aca="false">+F9/F$14</f>
        <v>0.0192969988520199</v>
      </c>
      <c r="L9" s="166" t="n">
        <v>664</v>
      </c>
      <c r="M9" s="167" t="n">
        <v>1018</v>
      </c>
      <c r="N9" s="168" t="n">
        <v>1682</v>
      </c>
      <c r="O9" s="169" t="n">
        <v>1661</v>
      </c>
      <c r="P9" s="163" t="n">
        <f aca="false">+O9-F9</f>
        <v>1308</v>
      </c>
      <c r="Q9" s="16" t="n">
        <f aca="false">+N9-P9</f>
        <v>374</v>
      </c>
      <c r="R9" s="67" t="n">
        <f aca="false">+Q9-I9</f>
        <v>233.089777542373</v>
      </c>
      <c r="S9" s="164" t="n">
        <f aca="false">+R9/Q9</f>
        <v>0.623234699311157</v>
      </c>
    </row>
    <row r="10" customFormat="false" ht="20" hidden="false" customHeight="false" outlineLevel="0" collapsed="false">
      <c r="A10" s="120" t="n">
        <v>75</v>
      </c>
      <c r="B10" s="44" t="n">
        <v>33</v>
      </c>
      <c r="C10" s="45" t="s">
        <v>49</v>
      </c>
      <c r="D10" s="47" t="n">
        <v>958</v>
      </c>
      <c r="E10" s="52" t="n">
        <f aca="false">+D10-F10</f>
        <v>210</v>
      </c>
      <c r="F10" s="48" t="n">
        <v>748</v>
      </c>
      <c r="G10" s="49" t="n">
        <v>140</v>
      </c>
      <c r="H10" s="52" t="n">
        <f aca="false">+F10-G10</f>
        <v>608</v>
      </c>
      <c r="I10" s="52" t="n">
        <f aca="false">+H10/H$14*H$16</f>
        <v>313.822033898305</v>
      </c>
      <c r="J10" s="52" t="n">
        <f aca="false">+H10-I10</f>
        <v>294.177966101695</v>
      </c>
      <c r="K10" s="159" t="n">
        <f aca="false">+F10/F$14</f>
        <v>0.0408899579073963</v>
      </c>
      <c r="L10" s="166" t="n">
        <v>975</v>
      </c>
      <c r="M10" s="167" t="n">
        <v>2113</v>
      </c>
      <c r="N10" s="168" t="n">
        <v>3088</v>
      </c>
      <c r="O10" s="169" t="n">
        <v>2927</v>
      </c>
      <c r="P10" s="163" t="n">
        <f aca="false">+O10-F10</f>
        <v>2179</v>
      </c>
      <c r="Q10" s="16" t="n">
        <f aca="false">+N10-P10</f>
        <v>909</v>
      </c>
      <c r="R10" s="67" t="n">
        <f aca="false">+Q10-I10</f>
        <v>595.177966101695</v>
      </c>
      <c r="S10" s="164" t="n">
        <f aca="false">+R10/Q10</f>
        <v>0.654761238835748</v>
      </c>
    </row>
    <row r="11" customFormat="false" ht="12.8" hidden="false" customHeight="false" outlineLevel="0" collapsed="false">
      <c r="A11" s="121" t="n">
        <v>76</v>
      </c>
      <c r="B11" s="56" t="n">
        <v>31</v>
      </c>
      <c r="C11" s="57" t="s">
        <v>47</v>
      </c>
      <c r="D11" s="59" t="n">
        <v>1090</v>
      </c>
      <c r="E11" s="64" t="n">
        <f aca="false">+D11-F11</f>
        <v>442</v>
      </c>
      <c r="F11" s="60" t="n">
        <v>648</v>
      </c>
      <c r="G11" s="61" t="n">
        <v>82</v>
      </c>
      <c r="H11" s="64" t="n">
        <f aca="false">+F11-G11</f>
        <v>566</v>
      </c>
      <c r="I11" s="52" t="n">
        <f aca="false">+H11/H$14*H$16</f>
        <v>292.143538135593</v>
      </c>
      <c r="J11" s="52" t="n">
        <f aca="false">+H11-I11</f>
        <v>273.856461864407</v>
      </c>
      <c r="K11" s="165" t="n">
        <f aca="false">+F11/F$14</f>
        <v>0.0354233859946428</v>
      </c>
      <c r="L11" s="166" t="n">
        <v>1228</v>
      </c>
      <c r="M11" s="167" t="n">
        <v>2516</v>
      </c>
      <c r="N11" s="168" t="n">
        <v>3744</v>
      </c>
      <c r="O11" s="169" t="n">
        <v>3585</v>
      </c>
      <c r="P11" s="163" t="n">
        <f aca="false">+O11-F11</f>
        <v>2937</v>
      </c>
      <c r="Q11" s="16" t="n">
        <f aca="false">+N11-P11</f>
        <v>807</v>
      </c>
      <c r="R11" s="67" t="n">
        <f aca="false">+Q11-I11</f>
        <v>514.856461864407</v>
      </c>
      <c r="S11" s="164" t="n">
        <f aca="false">+R11/Q11</f>
        <v>0.637988180748955</v>
      </c>
    </row>
    <row r="12" customFormat="false" ht="20" hidden="false" customHeight="false" outlineLevel="0" collapsed="false">
      <c r="A12" s="120" t="n">
        <v>84</v>
      </c>
      <c r="B12" s="44" t="n">
        <v>69</v>
      </c>
      <c r="C12" s="45" t="s">
        <v>44</v>
      </c>
      <c r="D12" s="47" t="n">
        <v>2389</v>
      </c>
      <c r="E12" s="170" t="n">
        <f aca="false">+D12-F12</f>
        <v>804</v>
      </c>
      <c r="F12" s="48" t="n">
        <v>1585</v>
      </c>
      <c r="G12" s="49" t="n">
        <v>183</v>
      </c>
      <c r="H12" s="52" t="n">
        <f aca="false">+F12-G12</f>
        <v>1402</v>
      </c>
      <c r="I12" s="52" t="n">
        <f aca="false">+H12/H$14*H$16</f>
        <v>723.648834745763</v>
      </c>
      <c r="J12" s="52" t="n">
        <f aca="false">+H12-I12</f>
        <v>678.351165254237</v>
      </c>
      <c r="K12" s="159" t="n">
        <f aca="false">+F12/F$14</f>
        <v>0.0866451648171432</v>
      </c>
      <c r="L12" s="166" t="n">
        <v>2710</v>
      </c>
      <c r="M12" s="167" t="n">
        <v>4131</v>
      </c>
      <c r="N12" s="168" t="n">
        <v>6841</v>
      </c>
      <c r="O12" s="169" t="n">
        <v>6143</v>
      </c>
      <c r="P12" s="163" t="n">
        <f aca="false">+O12-F12</f>
        <v>4558</v>
      </c>
      <c r="Q12" s="16" t="n">
        <f aca="false">+N12-P12</f>
        <v>2283</v>
      </c>
      <c r="R12" s="67" t="n">
        <f aca="false">+Q12-I12</f>
        <v>1559.35116525424</v>
      </c>
      <c r="S12" s="164" t="n">
        <f aca="false">+R12/Q12</f>
        <v>0.683027229633919</v>
      </c>
    </row>
    <row r="13" customFormat="false" ht="29.1" hidden="false" customHeight="false" outlineLevel="0" collapsed="false">
      <c r="A13" s="121" t="n">
        <v>93</v>
      </c>
      <c r="B13" s="56" t="n">
        <v>13</v>
      </c>
      <c r="C13" s="57" t="s">
        <v>46</v>
      </c>
      <c r="D13" s="59" t="n">
        <v>1609</v>
      </c>
      <c r="E13" s="64" t="n">
        <f aca="false">+D13-F13</f>
        <v>564</v>
      </c>
      <c r="F13" s="60" t="n">
        <v>1045</v>
      </c>
      <c r="G13" s="61" t="n">
        <v>140</v>
      </c>
      <c r="H13" s="64" t="n">
        <f aca="false">+F13-G13</f>
        <v>905</v>
      </c>
      <c r="I13" s="52" t="n">
        <f aca="false">+H13/H$14*H$16</f>
        <v>467.119968220339</v>
      </c>
      <c r="J13" s="52" t="n">
        <f aca="false">+H13-I13</f>
        <v>437.880031779661</v>
      </c>
      <c r="K13" s="165" t="n">
        <f aca="false">+F13/F$14</f>
        <v>0.0571256764882742</v>
      </c>
      <c r="L13" s="166" t="n">
        <v>1242</v>
      </c>
      <c r="M13" s="167" t="n">
        <v>3422</v>
      </c>
      <c r="N13" s="168" t="n">
        <v>4664</v>
      </c>
      <c r="O13" s="171" t="n">
        <v>4275</v>
      </c>
      <c r="P13" s="163" t="n">
        <f aca="false">+O13-F13</f>
        <v>3230</v>
      </c>
      <c r="Q13" s="16" t="n">
        <f aca="false">+N13-P13</f>
        <v>1434</v>
      </c>
      <c r="R13" s="67" t="n">
        <f aca="false">+Q13-I13</f>
        <v>966.880031779661</v>
      </c>
      <c r="S13" s="164" t="n">
        <f aca="false">+R13/Q13</f>
        <v>0.674253857586932</v>
      </c>
    </row>
    <row r="14" customFormat="false" ht="12.8" hidden="false" customHeight="false" outlineLevel="0" collapsed="false">
      <c r="A14" s="123"/>
      <c r="B14" s="124"/>
      <c r="C14" s="125" t="s">
        <v>7</v>
      </c>
      <c r="D14" s="172" t="n">
        <v>31117</v>
      </c>
      <c r="E14" s="133" t="n">
        <f aca="false">+D14-F14</f>
        <v>12824</v>
      </c>
      <c r="F14" s="173" t="n">
        <v>18293</v>
      </c>
      <c r="G14" s="174" t="n">
        <f aca="false">SUM(G2:G13)</f>
        <v>3189</v>
      </c>
      <c r="H14" s="133" t="n">
        <f aca="false">+F14-G14</f>
        <v>15104</v>
      </c>
      <c r="I14" s="52" t="n">
        <f aca="false">+H14/H$14*H$16</f>
        <v>7796</v>
      </c>
      <c r="J14" s="52" t="n">
        <f aca="false">+H14-I14</f>
        <v>7308</v>
      </c>
      <c r="K14" s="175" t="n">
        <f aca="false">+F14/F$14</f>
        <v>1</v>
      </c>
      <c r="L14" s="1" t="n">
        <f aca="false">SUM(L2:L13)</f>
        <v>24844</v>
      </c>
      <c r="M14" s="1" t="n">
        <f aca="false">SUM(M2:M13)</f>
        <v>53347</v>
      </c>
      <c r="N14" s="1" t="n">
        <f aca="false">SUM(N2:N13)</f>
        <v>78191</v>
      </c>
      <c r="O14" s="176" t="n">
        <v>76580</v>
      </c>
      <c r="P14" s="163" t="n">
        <f aca="false">+O14-F14</f>
        <v>58287</v>
      </c>
      <c r="Q14" s="16" t="n">
        <f aca="false">+N14-P14</f>
        <v>19904</v>
      </c>
      <c r="R14" s="67" t="n">
        <f aca="false">+Q14-I14</f>
        <v>12108</v>
      </c>
      <c r="S14" s="164" t="n">
        <f aca="false">+R14/Q14</f>
        <v>0.608319935691318</v>
      </c>
    </row>
    <row r="16" customFormat="false" ht="12.8" hidden="false" customHeight="false" outlineLevel="0" collapsed="false">
      <c r="H16" s="11" t="n">
        <v>7796</v>
      </c>
    </row>
  </sheetData>
  <autoFilter ref="A1:K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5"/>
  <sheetViews>
    <sheetView showFormulas="false" showGridLines="true" showRowColHeaders="true" showZeros="true" rightToLeft="false" tabSelected="false" showOutlineSymbols="true" defaultGridColor="true" view="normal" topLeftCell="B4" colorId="64" zoomScale="231" zoomScaleNormal="231" zoomScalePageLayoutView="100" workbookViewId="0">
      <selection pane="topLeft" activeCell="J2" activeCellId="0" sqref="J2"/>
    </sheetView>
  </sheetViews>
  <sheetFormatPr defaultColWidth="11.625" defaultRowHeight="12.8" zeroHeight="false" outlineLevelRow="0" outlineLevelCol="0"/>
  <cols>
    <col collapsed="false" customWidth="true" hidden="false" outlineLevel="0" max="1" min="1" style="177" width="11.54"/>
    <col collapsed="false" customWidth="true" hidden="false" outlineLevel="0" max="2" min="2" style="177" width="23.72"/>
    <col collapsed="false" customWidth="false" hidden="true" outlineLevel="0" max="4" min="3" style="0" width="11.57"/>
  </cols>
  <sheetData>
    <row r="1" customFormat="false" ht="12.8" hidden="false" customHeight="false" outlineLevel="0" collapsed="false">
      <c r="A1" s="178" t="s">
        <v>8</v>
      </c>
      <c r="B1" s="179" t="s">
        <v>87</v>
      </c>
      <c r="C1" s="180" t="n">
        <v>2017</v>
      </c>
      <c r="D1" s="180" t="n">
        <v>2018</v>
      </c>
      <c r="E1" s="181" t="n">
        <v>2019</v>
      </c>
      <c r="F1" s="181" t="n">
        <v>2020</v>
      </c>
      <c r="G1" s="181" t="n">
        <v>2021</v>
      </c>
      <c r="H1" s="182" t="s">
        <v>7</v>
      </c>
      <c r="I1" s="183" t="s">
        <v>88</v>
      </c>
      <c r="J1" s="184" t="s">
        <v>65</v>
      </c>
      <c r="K1" s="0" t="s">
        <v>89</v>
      </c>
    </row>
    <row r="2" customFormat="false" ht="12.8" hidden="false" customHeight="false" outlineLevel="0" collapsed="false">
      <c r="A2" s="185" t="n">
        <v>11</v>
      </c>
      <c r="B2" s="186" t="s">
        <v>90</v>
      </c>
      <c r="C2" s="7" t="n">
        <v>39637</v>
      </c>
      <c r="D2" s="7" t="n">
        <v>53573</v>
      </c>
      <c r="E2" s="6" t="n">
        <v>61011</v>
      </c>
      <c r="F2" s="6" t="n">
        <v>38119</v>
      </c>
      <c r="G2" s="6" t="n">
        <v>49340</v>
      </c>
      <c r="H2" s="7" t="n">
        <f aca="false">SUM(E2:G2)</f>
        <v>148470</v>
      </c>
      <c r="I2" s="6" t="n">
        <v>124326</v>
      </c>
      <c r="J2" s="187" t="n">
        <f aca="false">H2-I2</f>
        <v>24144</v>
      </c>
      <c r="K2" s="164" t="n">
        <f aca="false">J2/J$14</f>
        <v>0.409275834011391</v>
      </c>
    </row>
    <row r="3" customFormat="false" ht="12.8" hidden="false" customHeight="false" outlineLevel="0" collapsed="false">
      <c r="A3" s="188" t="n">
        <v>24</v>
      </c>
      <c r="B3" s="189" t="s">
        <v>91</v>
      </c>
      <c r="C3" s="11" t="n">
        <v>2500</v>
      </c>
      <c r="D3" s="11" t="n">
        <v>2330</v>
      </c>
      <c r="E3" s="10" t="n">
        <v>3841</v>
      </c>
      <c r="F3" s="10" t="n">
        <v>2392</v>
      </c>
      <c r="G3" s="10" t="n">
        <v>2149</v>
      </c>
      <c r="H3" s="11" t="n">
        <f aca="false">SUM(E3:G3)</f>
        <v>8382</v>
      </c>
      <c r="I3" s="10" t="n">
        <v>6057</v>
      </c>
      <c r="J3" s="190" t="n">
        <f aca="false">H3-I3</f>
        <v>2325</v>
      </c>
      <c r="K3" s="164" t="n">
        <f aca="false">J3/J$14</f>
        <v>0.0394121236777868</v>
      </c>
    </row>
    <row r="4" customFormat="false" ht="12.8" hidden="false" customHeight="false" outlineLevel="0" collapsed="false">
      <c r="A4" s="185" t="n">
        <v>27</v>
      </c>
      <c r="B4" s="186" t="s">
        <v>92</v>
      </c>
      <c r="C4" s="7" t="n">
        <v>3091</v>
      </c>
      <c r="D4" s="7" t="n">
        <v>2033</v>
      </c>
      <c r="E4" s="6" t="n">
        <v>2592</v>
      </c>
      <c r="F4" s="6" t="n">
        <v>1679</v>
      </c>
      <c r="G4" s="6" t="n">
        <v>1935</v>
      </c>
      <c r="H4" s="7" t="n">
        <f aca="false">SUM(E4:G4)</f>
        <v>6206</v>
      </c>
      <c r="I4" s="6" t="n">
        <v>4605</v>
      </c>
      <c r="J4" s="187" t="n">
        <f aca="false">H4-I4</f>
        <v>1601</v>
      </c>
      <c r="K4" s="164" t="n">
        <f aca="false">J4/J$14</f>
        <v>0.0271392731217792</v>
      </c>
    </row>
    <row r="5" customFormat="false" ht="12.8" hidden="false" customHeight="false" outlineLevel="0" collapsed="false">
      <c r="A5" s="188" t="n">
        <v>28</v>
      </c>
      <c r="B5" s="189" t="s">
        <v>50</v>
      </c>
      <c r="C5" s="11" t="n">
        <v>2457</v>
      </c>
      <c r="D5" s="11" t="n">
        <v>2423</v>
      </c>
      <c r="E5" s="10" t="n">
        <v>3969</v>
      </c>
      <c r="F5" s="10" t="n">
        <v>2547</v>
      </c>
      <c r="G5" s="10" t="n">
        <v>2822</v>
      </c>
      <c r="H5" s="11" t="n">
        <f aca="false">SUM(E5:G5)</f>
        <v>9338</v>
      </c>
      <c r="I5" s="10" t="n">
        <v>7250</v>
      </c>
      <c r="J5" s="190" t="n">
        <f aca="false">H5-I5</f>
        <v>2088</v>
      </c>
      <c r="K5" s="164" t="n">
        <f aca="false">J5/J$14</f>
        <v>0.0353946297803092</v>
      </c>
    </row>
    <row r="6" customFormat="false" ht="12.8" hidden="false" customHeight="false" outlineLevel="0" collapsed="false">
      <c r="A6" s="185" t="n">
        <v>32</v>
      </c>
      <c r="B6" s="186" t="s">
        <v>45</v>
      </c>
      <c r="C6" s="7" t="n">
        <v>3905</v>
      </c>
      <c r="D6" s="7" t="n">
        <v>4962</v>
      </c>
      <c r="E6" s="6" t="n">
        <v>6598</v>
      </c>
      <c r="F6" s="6" t="n">
        <v>4280</v>
      </c>
      <c r="G6" s="6" t="n">
        <v>4187</v>
      </c>
      <c r="H6" s="7" t="n">
        <f aca="false">SUM(E6:G6)</f>
        <v>15065</v>
      </c>
      <c r="I6" s="6" t="n">
        <v>11200</v>
      </c>
      <c r="J6" s="187" t="n">
        <f aca="false">H6-I6</f>
        <v>3865</v>
      </c>
      <c r="K6" s="164" t="n">
        <f aca="false">J6/J$14</f>
        <v>0.0655173582858693</v>
      </c>
    </row>
    <row r="7" customFormat="false" ht="12.8" hidden="false" customHeight="false" outlineLevel="0" collapsed="false">
      <c r="A7" s="188" t="n">
        <v>44</v>
      </c>
      <c r="B7" s="189" t="s">
        <v>43</v>
      </c>
      <c r="C7" s="11" t="n">
        <v>8593</v>
      </c>
      <c r="D7" s="11" t="n">
        <v>8091</v>
      </c>
      <c r="E7" s="10" t="n">
        <v>12427</v>
      </c>
      <c r="F7" s="10" t="n">
        <v>5445</v>
      </c>
      <c r="G7" s="10" t="n">
        <v>7110</v>
      </c>
      <c r="H7" s="11" t="n">
        <f aca="false">SUM(E7:G7)</f>
        <v>24982</v>
      </c>
      <c r="I7" s="10" t="n">
        <v>18070</v>
      </c>
      <c r="J7" s="190" t="n">
        <f aca="false">H7-I7</f>
        <v>6912</v>
      </c>
      <c r="K7" s="164" t="n">
        <f aca="false">J7/J$14</f>
        <v>0.117168429617575</v>
      </c>
    </row>
    <row r="8" customFormat="false" ht="12.8" hidden="false" customHeight="false" outlineLevel="0" collapsed="false">
      <c r="A8" s="185" t="n">
        <v>52</v>
      </c>
      <c r="B8" s="186" t="s">
        <v>93</v>
      </c>
      <c r="C8" s="7" t="n">
        <v>3686</v>
      </c>
      <c r="D8" s="7" t="n">
        <v>5094</v>
      </c>
      <c r="E8" s="6" t="n">
        <v>6494</v>
      </c>
      <c r="F8" s="6" t="n">
        <v>3527</v>
      </c>
      <c r="G8" s="6" t="n">
        <v>4397</v>
      </c>
      <c r="H8" s="7" t="n">
        <f aca="false">SUM(E8:G8)</f>
        <v>14418</v>
      </c>
      <c r="I8" s="6" t="n">
        <v>11316</v>
      </c>
      <c r="J8" s="187" t="n">
        <f aca="false">H8-I8</f>
        <v>3102</v>
      </c>
      <c r="K8" s="164" t="n">
        <f aca="false">J8/J$14</f>
        <v>0.0525834011391375</v>
      </c>
    </row>
    <row r="9" customFormat="false" ht="12.8" hidden="false" customHeight="false" outlineLevel="0" collapsed="false">
      <c r="A9" s="188" t="n">
        <v>53</v>
      </c>
      <c r="B9" s="189" t="s">
        <v>52</v>
      </c>
      <c r="C9" s="11" t="n">
        <v>2408</v>
      </c>
      <c r="D9" s="11" t="n">
        <v>2235</v>
      </c>
      <c r="E9" s="10" t="n">
        <v>3503</v>
      </c>
      <c r="F9" s="10" t="n">
        <v>1661</v>
      </c>
      <c r="G9" s="10" t="n">
        <v>2258</v>
      </c>
      <c r="H9" s="11" t="n">
        <f aca="false">SUM(E9:G9)</f>
        <v>7422</v>
      </c>
      <c r="I9" s="10" t="n">
        <v>5790</v>
      </c>
      <c r="J9" s="190" t="n">
        <f aca="false">H9-I9</f>
        <v>1632</v>
      </c>
      <c r="K9" s="164" t="n">
        <f aca="false">J9/J$14</f>
        <v>0.0276647681041497</v>
      </c>
    </row>
    <row r="10" customFormat="false" ht="12.8" hidden="false" customHeight="false" outlineLevel="0" collapsed="false">
      <c r="A10" s="185" t="n">
        <v>75</v>
      </c>
      <c r="B10" s="186" t="s">
        <v>49</v>
      </c>
      <c r="C10" s="7" t="n">
        <v>4928</v>
      </c>
      <c r="D10" s="7" t="n">
        <v>5003</v>
      </c>
      <c r="E10" s="6" t="n">
        <v>5435</v>
      </c>
      <c r="F10" s="6" t="n">
        <v>2927</v>
      </c>
      <c r="G10" s="6" t="n">
        <v>3522</v>
      </c>
      <c r="H10" s="7" t="n">
        <f aca="false">SUM(E10:G10)</f>
        <v>11884</v>
      </c>
      <c r="I10" s="6" t="n">
        <v>9840</v>
      </c>
      <c r="J10" s="187" t="n">
        <f aca="false">H10-I10</f>
        <v>2044</v>
      </c>
      <c r="K10" s="164" t="n">
        <f aca="false">J10/J$14</f>
        <v>0.034648765934364</v>
      </c>
    </row>
    <row r="11" customFormat="false" ht="12.8" hidden="false" customHeight="false" outlineLevel="0" collapsed="false">
      <c r="A11" s="188" t="n">
        <v>76</v>
      </c>
      <c r="B11" s="189" t="s">
        <v>47</v>
      </c>
      <c r="C11" s="11" t="n">
        <v>4537</v>
      </c>
      <c r="D11" s="11" t="n">
        <v>9696</v>
      </c>
      <c r="E11" s="10" t="n">
        <v>7384</v>
      </c>
      <c r="F11" s="10" t="n">
        <v>3585</v>
      </c>
      <c r="G11" s="10" t="n">
        <v>5001</v>
      </c>
      <c r="H11" s="11" t="n">
        <f aca="false">SUM(E11:G11)</f>
        <v>15970</v>
      </c>
      <c r="I11" s="10" t="n">
        <v>12713</v>
      </c>
      <c r="J11" s="190" t="n">
        <f aca="false">H11-I11</f>
        <v>3257</v>
      </c>
      <c r="K11" s="164" t="n">
        <f aca="false">J11/J$14</f>
        <v>0.05521087605099</v>
      </c>
    </row>
    <row r="12" customFormat="false" ht="12.8" hidden="false" customHeight="false" outlineLevel="0" collapsed="false">
      <c r="A12" s="185" t="n">
        <v>84</v>
      </c>
      <c r="B12" s="186" t="s">
        <v>94</v>
      </c>
      <c r="C12" s="7" t="n">
        <v>10131</v>
      </c>
      <c r="D12" s="7" t="n">
        <v>6198</v>
      </c>
      <c r="E12" s="6" t="n">
        <v>12364</v>
      </c>
      <c r="F12" s="6" t="n">
        <v>6143</v>
      </c>
      <c r="G12" s="6" t="n">
        <v>8015</v>
      </c>
      <c r="H12" s="7" t="n">
        <f aca="false">SUM(E12:G12)</f>
        <v>26522</v>
      </c>
      <c r="I12" s="6" t="n">
        <v>21901</v>
      </c>
      <c r="J12" s="187" t="n">
        <f aca="false">H12-I12</f>
        <v>4621</v>
      </c>
      <c r="K12" s="164" t="n">
        <f aca="false">J12/J$14</f>
        <v>0.0783326552752916</v>
      </c>
    </row>
    <row r="13" customFormat="false" ht="12.8" hidden="false" customHeight="false" outlineLevel="0" collapsed="false">
      <c r="A13" s="188" t="n">
        <v>93</v>
      </c>
      <c r="B13" s="189" t="s">
        <v>95</v>
      </c>
      <c r="C13" s="11" t="n">
        <v>5490</v>
      </c>
      <c r="D13" s="11" t="n">
        <v>4424</v>
      </c>
      <c r="E13" s="10" t="n">
        <v>8708</v>
      </c>
      <c r="F13" s="10" t="n">
        <v>4275</v>
      </c>
      <c r="G13" s="10" t="n">
        <v>6012</v>
      </c>
      <c r="H13" s="11" t="n">
        <f aca="false">SUM(E13:G13)</f>
        <v>18995</v>
      </c>
      <c r="I13" s="10" t="n">
        <v>15594</v>
      </c>
      <c r="J13" s="190" t="n">
        <f aca="false">H13-I13</f>
        <v>3401</v>
      </c>
      <c r="K13" s="164" t="n">
        <f aca="false">J13/J$14</f>
        <v>0.0576518850013561</v>
      </c>
    </row>
    <row r="14" customFormat="false" ht="12.8" hidden="false" customHeight="false" outlineLevel="0" collapsed="false">
      <c r="A14" s="191" t="s">
        <v>96</v>
      </c>
      <c r="B14" s="192" t="s">
        <v>7</v>
      </c>
      <c r="C14" s="193" t="n">
        <f aca="false">SUM(C2:C13)</f>
        <v>91363</v>
      </c>
      <c r="D14" s="193" t="n">
        <f aca="false">SUM(D2:D13)</f>
        <v>106062</v>
      </c>
      <c r="E14" s="194" t="n">
        <v>134326</v>
      </c>
      <c r="F14" s="194" t="n">
        <v>76580</v>
      </c>
      <c r="G14" s="194" t="n">
        <v>96748</v>
      </c>
      <c r="H14" s="195" t="n">
        <f aca="false">SUM(E14:G14)</f>
        <v>307654</v>
      </c>
      <c r="I14" s="195" t="n">
        <v>248662</v>
      </c>
      <c r="J14" s="196" t="n">
        <f aca="false">H14-I14</f>
        <v>58992</v>
      </c>
      <c r="K14" s="164" t="n">
        <f aca="false">J14/J$14</f>
        <v>1</v>
      </c>
    </row>
    <row r="15" customFormat="false" ht="12.8" hidden="false" customHeight="false" outlineLevel="0" collapsed="false">
      <c r="D15" s="118"/>
    </row>
  </sheetData>
  <autoFilter ref="A1:J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"/>
  <sheetViews>
    <sheetView showFormulas="false" showGridLines="true" showRowColHeaders="true" showZeros="true" rightToLeft="false" tabSelected="false" showOutlineSymbols="true" defaultGridColor="true" view="normal" topLeftCell="A1" colorId="64" zoomScale="231" zoomScaleNormal="231" zoomScalePageLayoutView="100" workbookViewId="0">
      <selection pane="topLeft" activeCell="F6" activeCellId="0" sqref="F6"/>
    </sheetView>
  </sheetViews>
  <sheetFormatPr defaultColWidth="11.58984375" defaultRowHeight="12.8" zeroHeight="false" outlineLevelRow="0" outlineLevelCol="0"/>
  <sheetData>
    <row r="1" customFormat="false" ht="12.8" hidden="false" customHeight="false" outlineLevel="0" collapsed="false">
      <c r="A1" s="197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1" t="s">
        <v>62</v>
      </c>
      <c r="J1" s="1" t="s">
        <v>71</v>
      </c>
      <c r="K1" s="1"/>
    </row>
    <row r="2" customFormat="false" ht="12.8" hidden="false" customHeight="false" outlineLevel="0" collapsed="false">
      <c r="A2" s="197" t="n">
        <v>2017</v>
      </c>
      <c r="B2" s="7" t="n">
        <v>39637</v>
      </c>
      <c r="C2" s="46" t="n">
        <v>18758</v>
      </c>
      <c r="D2" s="46" t="n">
        <v>12404</v>
      </c>
      <c r="E2" s="46" t="n">
        <v>936</v>
      </c>
      <c r="F2" s="1" t="n">
        <f aca="false">+D2-E2</f>
        <v>11468</v>
      </c>
      <c r="G2" s="88" t="n">
        <f aca="false">E2/D2</f>
        <v>0.0754595291841341</v>
      </c>
      <c r="H2" s="1" t="n">
        <f aca="false">+B2-C2</f>
        <v>20879</v>
      </c>
      <c r="I2" s="1" t="n">
        <v>27105</v>
      </c>
      <c r="J2" s="1" t="n">
        <f aca="false">+I2-H2</f>
        <v>6226</v>
      </c>
      <c r="K2" s="1" t="n">
        <f aca="false">C2-J2-E2</f>
        <v>11596</v>
      </c>
    </row>
    <row r="3" customFormat="false" ht="12.8" hidden="false" customHeight="false" outlineLevel="0" collapsed="false">
      <c r="A3" s="197" t="n">
        <v>2018</v>
      </c>
      <c r="B3" s="7" t="n">
        <v>53573</v>
      </c>
      <c r="C3" s="46" t="n">
        <v>20604</v>
      </c>
      <c r="D3" s="46" t="n">
        <v>13066</v>
      </c>
      <c r="E3" s="46" t="n">
        <v>1005</v>
      </c>
      <c r="F3" s="1" t="n">
        <f aca="false">+D3-E3</f>
        <v>12061</v>
      </c>
      <c r="G3" s="88" t="n">
        <f aca="false">E3/D3</f>
        <v>0.0769171896525333</v>
      </c>
      <c r="H3" s="1" t="n">
        <f aca="false">+B3-C3</f>
        <v>32969</v>
      </c>
      <c r="I3" s="1" t="n">
        <v>42122</v>
      </c>
      <c r="J3" s="1" t="n">
        <f aca="false">+I3-H3</f>
        <v>9153</v>
      </c>
      <c r="K3" s="1" t="n">
        <f aca="false">C3-J3-E3</f>
        <v>10446</v>
      </c>
    </row>
    <row r="4" customFormat="false" ht="12.8" hidden="false" customHeight="false" outlineLevel="0" collapsed="false">
      <c r="A4" s="198" t="n">
        <v>2019</v>
      </c>
      <c r="B4" s="6" t="n">
        <v>61011</v>
      </c>
      <c r="C4" s="47" t="n">
        <v>25462</v>
      </c>
      <c r="D4" s="48" t="n">
        <v>15932</v>
      </c>
      <c r="E4" s="48" t="n">
        <v>2009</v>
      </c>
      <c r="F4" s="1" t="n">
        <f aca="false">+D4-E4</f>
        <v>13923</v>
      </c>
      <c r="G4" s="88" t="n">
        <f aca="false">E4/D4</f>
        <v>0.12609841827768</v>
      </c>
      <c r="H4" s="1" t="n">
        <f aca="false">+B4-C4</f>
        <v>35549</v>
      </c>
      <c r="I4" s="1" t="n">
        <v>44749</v>
      </c>
      <c r="J4" s="1" t="n">
        <f aca="false">+I4-H4</f>
        <v>9200</v>
      </c>
      <c r="K4" s="1" t="n">
        <f aca="false">C4-J4-E4</f>
        <v>14253</v>
      </c>
    </row>
    <row r="5" customFormat="false" ht="12.8" hidden="false" customHeight="false" outlineLevel="0" collapsed="false">
      <c r="A5" s="199" t="n">
        <v>2020</v>
      </c>
      <c r="B5" s="6" t="n">
        <v>38119</v>
      </c>
      <c r="C5" s="47" t="n">
        <v>15270</v>
      </c>
      <c r="D5" s="48" t="n">
        <v>9053</v>
      </c>
      <c r="E5" s="49" t="n">
        <v>813</v>
      </c>
      <c r="F5" s="1" t="n">
        <f aca="false">+D5-E5</f>
        <v>8240</v>
      </c>
      <c r="G5" s="88" t="n">
        <f aca="false">E5/D5</f>
        <v>0.089804484701204</v>
      </c>
      <c r="H5" s="1" t="n">
        <f aca="false">+B5-C5</f>
        <v>22849</v>
      </c>
      <c r="I5" s="1" t="n">
        <v>39775</v>
      </c>
      <c r="J5" s="1" t="n">
        <f aca="false">+I5-H5</f>
        <v>16926</v>
      </c>
      <c r="K5" s="1" t="n">
        <f aca="false">C5-J5-E5</f>
        <v>-2469</v>
      </c>
    </row>
    <row r="6" customFormat="false" ht="12.8" hidden="false" customHeight="false" outlineLevel="0" collapsed="false">
      <c r="A6" s="199" t="n">
        <v>2021</v>
      </c>
      <c r="B6" s="6" t="n">
        <v>49340</v>
      </c>
      <c r="C6" s="47" t="n">
        <v>16942</v>
      </c>
      <c r="D6" s="48" t="n">
        <v>9087</v>
      </c>
      <c r="E6" s="49" t="n">
        <v>823</v>
      </c>
      <c r="F6" s="1" t="n">
        <f aca="false">+D6-E6</f>
        <v>8264</v>
      </c>
      <c r="G6" s="88" t="n">
        <f aca="false">E6/D6</f>
        <v>0.0905689446461979</v>
      </c>
      <c r="H6" s="1" t="n">
        <f aca="false">+B6-C6</f>
        <v>32398</v>
      </c>
      <c r="I6" s="1" t="n">
        <v>39802</v>
      </c>
      <c r="J6" s="1" t="n">
        <f aca="false">+I6-H6</f>
        <v>7404</v>
      </c>
      <c r="K6" s="1" t="n">
        <f aca="false">C6-J6-E6</f>
        <v>8715</v>
      </c>
    </row>
    <row r="7" customFormat="false" ht="12.8" hidden="false" customHeight="false" outlineLevel="0" collapsed="false">
      <c r="A7" s="197" t="s">
        <v>105</v>
      </c>
      <c r="B7" s="1" t="n">
        <f aca="false">SUM(B2:B6)</f>
        <v>241680</v>
      </c>
      <c r="C7" s="1" t="n">
        <f aca="false">SUM(C2:C6)</f>
        <v>97036</v>
      </c>
      <c r="D7" s="1" t="n">
        <f aca="false">SUM(D2:D6)</f>
        <v>59542</v>
      </c>
      <c r="E7" s="1" t="n">
        <f aca="false">SUM(E2:E6)</f>
        <v>5586</v>
      </c>
      <c r="F7" s="1" t="n">
        <f aca="false">SUM(F2:F6)</f>
        <v>53956</v>
      </c>
      <c r="G7" s="88" t="n">
        <f aca="false">E7/D7</f>
        <v>0.0938161297907359</v>
      </c>
      <c r="H7" s="1" t="n">
        <f aca="false">SUM(H2:H6)</f>
        <v>144644</v>
      </c>
      <c r="I7" s="1" t="n">
        <f aca="false">SUM(I2:I6)</f>
        <v>193553</v>
      </c>
      <c r="J7" s="1" t="n">
        <f aca="false">SUM(J2:J6)</f>
        <v>48909</v>
      </c>
      <c r="K7" s="1" t="n">
        <f aca="false">C7-J7-E7</f>
        <v>42541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LibreOffice/7.3.4.2$MacOSX_X86_64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2022-10-18T16:42:31Z</dcterms:created>
  <dc:creator/>
  <dc:description/>
  <dc:language>fr-FR</dc:language>
  <cp:lastModifiedBy/>
  <dcterms:modified xsi:type="dcterms:W3CDTF">2022-10-23T15:18:02Z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