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drawings/_rels/drawing6.xml.rels" ContentType="application/vnd.openxmlformats-package.relationships+xml"/>
  <Override PartName="/xl/drawings/_rels/drawing4.xml.rels" ContentType="application/vnd.openxmlformats-package.relationship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7.xml.rels" ContentType="application/vnd.openxmlformats-package.relationships+xml"/>
  <Override PartName="/xl/worksheets/_rels/sheet6.xml.rels" ContentType="application/vnd.openxmlformats-package.relationships+xml"/>
  <Override PartName="/xl/worksheets/_rels/sheet5.xml.rels" ContentType="application/vnd.openxmlformats-package.relationship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demandes pendantes ofpra estima" sheetId="1" state="visible" r:id="rId2"/>
    <sheet name="DECISIONS eurostat MINEURS MAJE" sheetId="2" state="visible" r:id="rId3"/>
    <sheet name="décisions 2022 PREMIERE INSTANC" sheetId="3" state="visible" r:id="rId4"/>
    <sheet name="JANVIER 2023" sheetId="4" state="visible" r:id="rId5"/>
    <sheet name="TOP TEN NATIONALITES enregistré" sheetId="5" state="visible" r:id="rId6"/>
    <sheet name="visas " sheetId="6" state="visible" r:id="rId7"/>
    <sheet name="REINSTALLATIONS" sheetId="7" state="visible" r:id="rId8"/>
    <sheet name="dublinés" sheetId="8" state="visible" r:id="rId9"/>
  </sheets>
  <definedNames>
    <definedName function="false" hidden="true" localSheetId="2" name="_xlnm._FilterDatabase" vbProcedure="false">'décisions 2022 PREMIERE INSTANC'!$A$1:$G$114</definedName>
    <definedName function="false" hidden="true" localSheetId="1" name="_xlnm._FilterDatabase" vbProcedure="false">'DECISIONS eurostat MINEURS MAJE'!$A:$T</definedName>
    <definedName function="false" hidden="true" localSheetId="0" name="_xlnm._FilterDatabase" vbProcedure="false">'demandes pendantes ofpra estima'!$A$1:$I$144</definedName>
    <definedName function="false" hidden="true" localSheetId="3" name="_xlnm._FilterDatabase" vbProcedure="false">'JANVIER 2023'!$A$1:$G$40</definedName>
    <definedName function="false" hidden="true" localSheetId="6" name="_xlnm._FilterDatabase" vbProcedure="false">REINSTALLATIONS!$A$1:$K$20</definedName>
    <definedName function="false" hidden="true" localSheetId="4" name="_xlnm._FilterDatabase" vbProcedure="false">'TOP TEN NATIONALITES enregistré'!$A$1:$G$14</definedName>
    <definedName function="false" hidden="true" localSheetId="5" name="_xlnm._FilterDatabase" vbProcedure="false">'visas '!$A$1:$F$12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<sst xmlns="http://schemas.openxmlformats.org/spreadsheetml/2006/main" count="703" uniqueCount="414">
  <si>
    <t xml:space="preserve">NP</t>
  </si>
  <si>
    <t xml:space="preserve">nat ou pays de naissance</t>
  </si>
  <si>
    <t xml:space="preserve">DEMANDES</t>
  </si>
  <si>
    <t xml:space="preserve">DECISIONS</t>
  </si>
  <si>
    <t xml:space="preserve">Dai 2022</t>
  </si>
  <si>
    <t xml:space="preserve">EVOLUTION</t>
  </si>
  <si>
    <t xml:space="preserve">AR</t>
  </si>
  <si>
    <t xml:space="preserve">Argentine</t>
  </si>
  <si>
    <t xml:space="preserve">HN</t>
  </si>
  <si>
    <t xml:space="preserve">Honduras</t>
  </si>
  <si>
    <t xml:space="preserve">GM</t>
  </si>
  <si>
    <t xml:space="preserve">Gambie</t>
  </si>
  <si>
    <t xml:space="preserve">DM</t>
  </si>
  <si>
    <t xml:space="preserve">Dominique</t>
  </si>
  <si>
    <t xml:space="preserve">SO</t>
  </si>
  <si>
    <t xml:space="preserve">Somalie</t>
  </si>
  <si>
    <t xml:space="preserve">US</t>
  </si>
  <si>
    <t xml:space="preserve">États-Unis</t>
  </si>
  <si>
    <t xml:space="preserve">GA</t>
  </si>
  <si>
    <t xml:space="preserve">Gabon</t>
  </si>
  <si>
    <t xml:space="preserve">NG</t>
  </si>
  <si>
    <t xml:space="preserve">Nigéria</t>
  </si>
  <si>
    <t xml:space="preserve">EC</t>
  </si>
  <si>
    <t xml:space="preserve">Équateur</t>
  </si>
  <si>
    <t xml:space="preserve">LR</t>
  </si>
  <si>
    <t xml:space="preserve">Libéria</t>
  </si>
  <si>
    <t xml:space="preserve">MU</t>
  </si>
  <si>
    <t xml:space="preserve">Maurice</t>
  </si>
  <si>
    <t xml:space="preserve">GH</t>
  </si>
  <si>
    <t xml:space="preserve">Ghana</t>
  </si>
  <si>
    <t xml:space="preserve">SR</t>
  </si>
  <si>
    <t xml:space="preserve">Suriname</t>
  </si>
  <si>
    <t xml:space="preserve">ER</t>
  </si>
  <si>
    <t xml:space="preserve">Érythrée</t>
  </si>
  <si>
    <t xml:space="preserve">MD</t>
  </si>
  <si>
    <t xml:space="preserve">Moldavie</t>
  </si>
  <si>
    <t xml:space="preserve">SD</t>
  </si>
  <si>
    <t xml:space="preserve">Soudan</t>
  </si>
  <si>
    <t xml:space="preserve">SL</t>
  </si>
  <si>
    <t xml:space="preserve">Sierra Leone</t>
  </si>
  <si>
    <t xml:space="preserve">ML</t>
  </si>
  <si>
    <t xml:space="preserve">Mali</t>
  </si>
  <si>
    <t xml:space="preserve">CM</t>
  </si>
  <si>
    <t xml:space="preserve">Cameroun</t>
  </si>
  <si>
    <t xml:space="preserve">BJ</t>
  </si>
  <si>
    <t xml:space="preserve">Bénin</t>
  </si>
  <si>
    <t xml:space="preserve">LY</t>
  </si>
  <si>
    <t xml:space="preserve">Libye</t>
  </si>
  <si>
    <t xml:space="preserve">ME</t>
  </si>
  <si>
    <t xml:space="preserve">Monténégro</t>
  </si>
  <si>
    <t xml:space="preserve">TJ</t>
  </si>
  <si>
    <t xml:space="preserve">Tadjikistan</t>
  </si>
  <si>
    <t xml:space="preserve">AO</t>
  </si>
  <si>
    <t xml:space="preserve">Angola</t>
  </si>
  <si>
    <t xml:space="preserve">TG</t>
  </si>
  <si>
    <t xml:space="preserve">Togo</t>
  </si>
  <si>
    <t xml:space="preserve">KW</t>
  </si>
  <si>
    <t xml:space="preserve">Koweït</t>
  </si>
  <si>
    <t xml:space="preserve">BI</t>
  </si>
  <si>
    <t xml:space="preserve">Burundi</t>
  </si>
  <si>
    <t xml:space="preserve">BF</t>
  </si>
  <si>
    <t xml:space="preserve">Burkina Faso</t>
  </si>
  <si>
    <t xml:space="preserve">TD</t>
  </si>
  <si>
    <t xml:space="preserve">Tchad</t>
  </si>
  <si>
    <t xml:space="preserve">GW</t>
  </si>
  <si>
    <t xml:space="preserve">Guinée-Bissau</t>
  </si>
  <si>
    <t xml:space="preserve">SN</t>
  </si>
  <si>
    <t xml:space="preserve">Sénégal</t>
  </si>
  <si>
    <t xml:space="preserve">IQ</t>
  </si>
  <si>
    <t xml:space="preserve">Irak</t>
  </si>
  <si>
    <t xml:space="preserve">SV</t>
  </si>
  <si>
    <t xml:space="preserve">Salvador</t>
  </si>
  <si>
    <t xml:space="preserve">CG</t>
  </si>
  <si>
    <t xml:space="preserve">Congo</t>
  </si>
  <si>
    <t xml:space="preserve">KM</t>
  </si>
  <si>
    <t xml:space="preserve">Comores</t>
  </si>
  <si>
    <t xml:space="preserve">BA</t>
  </si>
  <si>
    <t xml:space="preserve">Bosnie-Herzégovine</t>
  </si>
  <si>
    <t xml:space="preserve">PK</t>
  </si>
  <si>
    <t xml:space="preserve">Pakistan</t>
  </si>
  <si>
    <t xml:space="preserve">MR</t>
  </si>
  <si>
    <t xml:space="preserve">Mauritanie</t>
  </si>
  <si>
    <t xml:space="preserve">TZ</t>
  </si>
  <si>
    <t xml:space="preserve">Tanzanie</t>
  </si>
  <si>
    <t xml:space="preserve">AL</t>
  </si>
  <si>
    <t xml:space="preserve">Albanie</t>
  </si>
  <si>
    <t xml:space="preserve">LB</t>
  </si>
  <si>
    <t xml:space="preserve">Liban</t>
  </si>
  <si>
    <t xml:space="preserve">NE</t>
  </si>
  <si>
    <t xml:space="preserve">Niger</t>
  </si>
  <si>
    <t xml:space="preserve">RS</t>
  </si>
  <si>
    <t xml:space="preserve">Serbie</t>
  </si>
  <si>
    <t xml:space="preserve">CI</t>
  </si>
  <si>
    <t xml:space="preserve">Côte d'Ivoire</t>
  </si>
  <si>
    <t xml:space="preserve">ET</t>
  </si>
  <si>
    <t xml:space="preserve">Éthiopie</t>
  </si>
  <si>
    <t xml:space="preserve">ZW</t>
  </si>
  <si>
    <t xml:space="preserve">Zimbabwé</t>
  </si>
  <si>
    <t xml:space="preserve">MK</t>
  </si>
  <si>
    <t xml:space="preserve">Macédoine du Nord (Rép.)</t>
  </si>
  <si>
    <t xml:space="preserve">CF</t>
  </si>
  <si>
    <t xml:space="preserve">Centrafrique</t>
  </si>
  <si>
    <t xml:space="preserve">GQ</t>
  </si>
  <si>
    <t xml:space="preserve">Guinée équatoriale</t>
  </si>
  <si>
    <t xml:space="preserve">TOTAL</t>
  </si>
  <si>
    <t xml:space="preserve">Total Résultat</t>
  </si>
  <si>
    <t xml:space="preserve">GN</t>
  </si>
  <si>
    <t xml:space="preserve">Guinée</t>
  </si>
  <si>
    <t xml:space="preserve">DZ</t>
  </si>
  <si>
    <t xml:space="preserve">Algérie</t>
  </si>
  <si>
    <t xml:space="preserve">CR</t>
  </si>
  <si>
    <t xml:space="preserve">Costa Rica</t>
  </si>
  <si>
    <t xml:space="preserve">PT</t>
  </si>
  <si>
    <t xml:space="preserve">Portugal</t>
  </si>
  <si>
    <t xml:space="preserve">SU</t>
  </si>
  <si>
    <t xml:space="preserve">ex-URSS</t>
  </si>
  <si>
    <t xml:space="preserve">YU</t>
  </si>
  <si>
    <t xml:space="preserve">ex-Yougoslavie</t>
  </si>
  <si>
    <t xml:space="preserve">ZM</t>
  </si>
  <si>
    <t xml:space="preserve">Zambie</t>
  </si>
  <si>
    <t xml:space="preserve">PY</t>
  </si>
  <si>
    <t xml:space="preserve">Paraguay</t>
  </si>
  <si>
    <t xml:space="preserve">BH</t>
  </si>
  <si>
    <t xml:space="preserve">Bahreïn</t>
  </si>
  <si>
    <t xml:space="preserve">BW</t>
  </si>
  <si>
    <t xml:space="preserve">Botswana</t>
  </si>
  <si>
    <t xml:space="preserve">EE</t>
  </si>
  <si>
    <t xml:space="preserve">Estonie</t>
  </si>
  <si>
    <t xml:space="preserve">IL</t>
  </si>
  <si>
    <t xml:space="preserve">Israël</t>
  </si>
  <si>
    <t xml:space="preserve">JP</t>
  </si>
  <si>
    <t xml:space="preserve">Japon</t>
  </si>
  <si>
    <t xml:space="preserve">ST</t>
  </si>
  <si>
    <t xml:space="preserve">Sao Tomé-et-Principe</t>
  </si>
  <si>
    <t xml:space="preserve">SZ</t>
  </si>
  <si>
    <t xml:space="preserve">Swaziland</t>
  </si>
  <si>
    <t xml:space="preserve">TT</t>
  </si>
  <si>
    <t xml:space="preserve">Trinité-et-Tobago</t>
  </si>
  <si>
    <t xml:space="preserve">TW</t>
  </si>
  <si>
    <t xml:space="preserve">Taïwan</t>
  </si>
  <si>
    <t xml:space="preserve">UY</t>
  </si>
  <si>
    <t xml:space="preserve">Uruguay</t>
  </si>
  <si>
    <t xml:space="preserve">VC</t>
  </si>
  <si>
    <t xml:space="preserve">Saint-Vincent-et-Grenadines</t>
  </si>
  <si>
    <t xml:space="preserve">RW</t>
  </si>
  <si>
    <t xml:space="preserve">Rwanda</t>
  </si>
  <si>
    <t xml:space="preserve">TH</t>
  </si>
  <si>
    <t xml:space="preserve">Thaïlande</t>
  </si>
  <si>
    <t xml:space="preserve">ZA</t>
  </si>
  <si>
    <t xml:space="preserve">Afrique du Sud</t>
  </si>
  <si>
    <t xml:space="preserve">CN</t>
  </si>
  <si>
    <t xml:space="preserve">Chine</t>
  </si>
  <si>
    <t xml:space="preserve">YE</t>
  </si>
  <si>
    <t xml:space="preserve">Yémen</t>
  </si>
  <si>
    <t xml:space="preserve">AF</t>
  </si>
  <si>
    <t xml:space="preserve">Afghanistan</t>
  </si>
  <si>
    <t xml:space="preserve">VE</t>
  </si>
  <si>
    <t xml:space="preserve">Vénézuela</t>
  </si>
  <si>
    <t xml:space="preserve">PS</t>
  </si>
  <si>
    <t xml:space="preserve">Palestine (autorité)</t>
  </si>
  <si>
    <t xml:space="preserve">CO</t>
  </si>
  <si>
    <t xml:space="preserve">Colombie</t>
  </si>
  <si>
    <t xml:space="preserve">Népal</t>
  </si>
  <si>
    <t xml:space="preserve">MG</t>
  </si>
  <si>
    <t xml:space="preserve">Madagascar</t>
  </si>
  <si>
    <t xml:space="preserve">LA</t>
  </si>
  <si>
    <t xml:space="preserve">Laos</t>
  </si>
  <si>
    <t xml:space="preserve">SA</t>
  </si>
  <si>
    <t xml:space="preserve">Arabie saoudite</t>
  </si>
  <si>
    <t xml:space="preserve">GT</t>
  </si>
  <si>
    <t xml:space="preserve">Guatémala</t>
  </si>
  <si>
    <t xml:space="preserve">MZ</t>
  </si>
  <si>
    <t xml:space="preserve">Mozambique</t>
  </si>
  <si>
    <t xml:space="preserve">TM</t>
  </si>
  <si>
    <t xml:space="preserve">TURKMENISTAN</t>
  </si>
  <si>
    <t xml:space="preserve">UG</t>
  </si>
  <si>
    <t xml:space="preserve">Ouganda</t>
  </si>
  <si>
    <t xml:space="preserve">HT</t>
  </si>
  <si>
    <t xml:space="preserve">Haïti</t>
  </si>
  <si>
    <t xml:space="preserve">CL</t>
  </si>
  <si>
    <t xml:space="preserve">Chili</t>
  </si>
  <si>
    <t xml:space="preserve">EH</t>
  </si>
  <si>
    <t xml:space="preserve">Sahara occ. (origine)</t>
  </si>
  <si>
    <t xml:space="preserve">XK</t>
  </si>
  <si>
    <t xml:space="preserve">Kosovo</t>
  </si>
  <si>
    <t xml:space="preserve">KE</t>
  </si>
  <si>
    <t xml:space="preserve">Kenya</t>
  </si>
  <si>
    <t xml:space="preserve">IR</t>
  </si>
  <si>
    <t xml:space="preserve">Iran</t>
  </si>
  <si>
    <t xml:space="preserve">SS</t>
  </si>
  <si>
    <t xml:space="preserve">Soudan du Sud</t>
  </si>
  <si>
    <t xml:space="preserve">NI</t>
  </si>
  <si>
    <t xml:space="preserve">Nicaragua</t>
  </si>
  <si>
    <t xml:space="preserve">BY</t>
  </si>
  <si>
    <t xml:space="preserve">Biélorussie</t>
  </si>
  <si>
    <t xml:space="preserve">GE</t>
  </si>
  <si>
    <t xml:space="preserve">Géorgie</t>
  </si>
  <si>
    <t xml:space="preserve">CU</t>
  </si>
  <si>
    <t xml:space="preserve">Cuba</t>
  </si>
  <si>
    <t xml:space="preserve">VN</t>
  </si>
  <si>
    <t xml:space="preserve">Vietnam</t>
  </si>
  <si>
    <t xml:space="preserve">BD</t>
  </si>
  <si>
    <t xml:space="preserve">Bangladesh</t>
  </si>
  <si>
    <t xml:space="preserve">DJ</t>
  </si>
  <si>
    <t xml:space="preserve">Djibouti</t>
  </si>
  <si>
    <t xml:space="preserve">BG</t>
  </si>
  <si>
    <t xml:space="preserve">Bulgarie</t>
  </si>
  <si>
    <t xml:space="preserve">TR</t>
  </si>
  <si>
    <t xml:space="preserve">Turquie</t>
  </si>
  <si>
    <t xml:space="preserve">STLS</t>
  </si>
  <si>
    <t xml:space="preserve">Nationalité indéterminée - apatride</t>
  </si>
  <si>
    <t xml:space="preserve">TN</t>
  </si>
  <si>
    <t xml:space="preserve">Tunisie</t>
  </si>
  <si>
    <t xml:space="preserve">CD</t>
  </si>
  <si>
    <t xml:space="preserve">Rép. Dém. Congo</t>
  </si>
  <si>
    <t xml:space="preserve">PE</t>
  </si>
  <si>
    <t xml:space="preserve">Pérou</t>
  </si>
  <si>
    <t xml:space="preserve">MA</t>
  </si>
  <si>
    <t xml:space="preserve">Maroc</t>
  </si>
  <si>
    <t xml:space="preserve">EG</t>
  </si>
  <si>
    <t xml:space="preserve">Égypte</t>
  </si>
  <si>
    <t xml:space="preserve">CV</t>
  </si>
  <si>
    <t xml:space="preserve">Cap-Vert</t>
  </si>
  <si>
    <t xml:space="preserve">AM</t>
  </si>
  <si>
    <t xml:space="preserve">Arménie</t>
  </si>
  <si>
    <t xml:space="preserve">BR</t>
  </si>
  <si>
    <t xml:space="preserve">Brésil</t>
  </si>
  <si>
    <t xml:space="preserve">IT</t>
  </si>
  <si>
    <t xml:space="preserve">Italie</t>
  </si>
  <si>
    <t xml:space="preserve">JM</t>
  </si>
  <si>
    <t xml:space="preserve">Jamaïque</t>
  </si>
  <si>
    <t xml:space="preserve">BT</t>
  </si>
  <si>
    <t xml:space="preserve">Bhoutan</t>
  </si>
  <si>
    <t xml:space="preserve">IN</t>
  </si>
  <si>
    <t xml:space="preserve">Inde</t>
  </si>
  <si>
    <t xml:space="preserve">AZ</t>
  </si>
  <si>
    <t xml:space="preserve">Azerbaïdjan</t>
  </si>
  <si>
    <t xml:space="preserve">MM</t>
  </si>
  <si>
    <t xml:space="preserve">Birmanie</t>
  </si>
  <si>
    <t xml:space="preserve">KZ</t>
  </si>
  <si>
    <t xml:space="preserve">Kazakhstan</t>
  </si>
  <si>
    <t xml:space="preserve">UZ</t>
  </si>
  <si>
    <t xml:space="preserve">Ouzbékistan</t>
  </si>
  <si>
    <t xml:space="preserve">RU</t>
  </si>
  <si>
    <t xml:space="preserve">Russie</t>
  </si>
  <si>
    <t xml:space="preserve">GB</t>
  </si>
  <si>
    <t xml:space="preserve">Royaume-Uni</t>
  </si>
  <si>
    <t xml:space="preserve">LC</t>
  </si>
  <si>
    <t xml:space="preserve">Sainte-Lucie</t>
  </si>
  <si>
    <t xml:space="preserve">LK</t>
  </si>
  <si>
    <t xml:space="preserve">Sri Lanka</t>
  </si>
  <si>
    <t xml:space="preserve">ID</t>
  </si>
  <si>
    <t xml:space="preserve">Indonésie</t>
  </si>
  <si>
    <t xml:space="preserve">JO</t>
  </si>
  <si>
    <t xml:space="preserve">Jordanie</t>
  </si>
  <si>
    <t xml:space="preserve">RO</t>
  </si>
  <si>
    <t xml:space="preserve">Roumanie</t>
  </si>
  <si>
    <t xml:space="preserve">MX</t>
  </si>
  <si>
    <t xml:space="preserve">Mexique</t>
  </si>
  <si>
    <t xml:space="preserve">UA</t>
  </si>
  <si>
    <t xml:space="preserve">Ukraine</t>
  </si>
  <si>
    <t xml:space="preserve">DO</t>
  </si>
  <si>
    <t xml:space="preserve">Dominicaine (Rép.)</t>
  </si>
  <si>
    <t xml:space="preserve">PH</t>
  </si>
  <si>
    <t xml:space="preserve">Philippines</t>
  </si>
  <si>
    <t xml:space="preserve">MN</t>
  </si>
  <si>
    <t xml:space="preserve">Mongolie</t>
  </si>
  <si>
    <t xml:space="preserve">SY</t>
  </si>
  <si>
    <t xml:space="preserve">Syrie</t>
  </si>
  <si>
    <t xml:space="preserve">KH</t>
  </si>
  <si>
    <t xml:space="preserve">Cambodge</t>
  </si>
  <si>
    <t xml:space="preserve">HU</t>
  </si>
  <si>
    <t xml:space="preserve">Hongrie</t>
  </si>
  <si>
    <t xml:space="preserve">KG</t>
  </si>
  <si>
    <t xml:space="preserve">Kirghizstan</t>
  </si>
  <si>
    <t xml:space="preserve">GY</t>
  </si>
  <si>
    <t xml:space="preserve">Guyana</t>
  </si>
  <si>
    <t xml:space="preserve">BO</t>
  </si>
  <si>
    <t xml:space="preserve">Bolivie</t>
  </si>
  <si>
    <t xml:space="preserve">FI</t>
  </si>
  <si>
    <t xml:space="preserve">Finlande</t>
  </si>
  <si>
    <t xml:space="preserve">HR</t>
  </si>
  <si>
    <t xml:space="preserve">Croatie</t>
  </si>
  <si>
    <t xml:space="preserve">KR</t>
  </si>
  <si>
    <t xml:space="preserve">COREE SUD</t>
  </si>
  <si>
    <t xml:space="preserve">MY</t>
  </si>
  <si>
    <t xml:space="preserve">Malaisie</t>
  </si>
  <si>
    <t xml:space="preserve">UNK</t>
  </si>
  <si>
    <t xml:space="preserve">Nationalité indéterminée - autre</t>
  </si>
  <si>
    <t xml:space="preserve">citizen</t>
  </si>
  <si>
    <t xml:space="preserve">REF ADULTES</t>
  </si>
  <si>
    <t xml:space="preserve">PS ADULTES</t>
  </si>
  <si>
    <t xml:space="preserve">REJETS ADULTES</t>
  </si>
  <si>
    <t xml:space="preserve">TOTAL ADULTES</t>
  </si>
  <si>
    <t xml:space="preserve">TX ADULTES</t>
  </si>
  <si>
    <t xml:space="preserve">REF MINEURS</t>
  </si>
  <si>
    <t xml:space="preserve">PS MINEURS</t>
  </si>
  <si>
    <t xml:space="preserve">REJETS MINEURS</t>
  </si>
  <si>
    <t xml:space="preserve">TOTAL MINEURS</t>
  </si>
  <si>
    <t xml:space="preserve">REFUGIE E S</t>
  </si>
  <si>
    <t xml:space="preserve">REJETS</t>
  </si>
  <si>
    <t xml:space="preserve">TX</t>
  </si>
  <si>
    <t xml:space="preserve">PART MINEUR REF</t>
  </si>
  <si>
    <t xml:space="preserve">PART MINEUR PS</t>
  </si>
  <si>
    <t xml:space="preserve">PART MINEUR REJET</t>
  </si>
  <si>
    <t xml:space="preserve">PART MINEUR TOTAL</t>
  </si>
  <si>
    <t xml:space="preserve">nationalité</t>
  </si>
  <si>
    <t xml:space="preserve">REFUGIE</t>
  </si>
  <si>
    <t xml:space="preserve">ACCORDS</t>
  </si>
  <si>
    <t xml:space="preserve">tx</t>
  </si>
  <si>
    <t xml:space="preserve">TYPE</t>
  </si>
  <si>
    <t xml:space="preserve">2016</t>
  </si>
  <si>
    <t xml:space="preserve">2017</t>
  </si>
  <si>
    <t xml:space="preserve">2021 </t>
  </si>
  <si>
    <t xml:space="preserve">2022</t>
  </si>
  <si>
    <t xml:space="preserve">PART/TOTAL DA </t>
  </si>
  <si>
    <t xml:space="preserve">Ev/2021</t>
  </si>
  <si>
    <t xml:space="preserve">EV/2019</t>
  </si>
  <si>
    <t xml:space="preserve">PREMIÈRES DEMANDES FORMULÉES EN GUDA </t>
  </si>
  <si>
    <t xml:space="preserve">ADULTES</t>
  </si>
  <si>
    <t xml:space="preserve">MINEURS</t>
  </si>
  <si>
    <t xml:space="preserve">demandes relevant directement OFPRA</t>
  </si>
  <si>
    <t xml:space="preserve">ACCELEREE (estimation)</t>
  </si>
  <si>
    <t xml:space="preserve">NORMALE</t>
  </si>
  <si>
    <t xml:space="preserve">DUBLIN ENREGISTREMENT </t>
  </si>
  <si>
    <t xml:space="preserve">OFPRA  A LA FIN DE L’ANNÉE</t>
  </si>
  <si>
    <t xml:space="preserve">DUBLINES À LA FIN DE L’ANNÉE</t>
  </si>
  <si>
    <t xml:space="preserve">REQUALIFIES DANS L’ANNÉE DE L’ENREGISTREMENT</t>
  </si>
  <si>
    <t xml:space="preserve">DEMANDES ULTERIEURES DONT DUBLIN</t>
  </si>
  <si>
    <t xml:space="preserve">REEXAMENS OFPRA</t>
  </si>
  <si>
    <t xml:space="preserve">REEXAMENS DUBLIN</t>
  </si>
  <si>
    <t xml:space="preserve">TOTAL DUBLIN</t>
  </si>
  <si>
    <t xml:space="preserve">TOTAL ENREGISTRES GUDA</t>
  </si>
  <si>
    <t xml:space="preserve">REINSTALLATIONS RETENTION ET REQUALIFICATIONS</t>
  </si>
  <si>
    <t xml:space="preserve">REINSTALLATIONS</t>
  </si>
  <si>
    <t xml:space="preserve">RETENTION</t>
  </si>
  <si>
    <t xml:space="preserve">REQUALIFIES DUBLIN ANNEES PRECEDENTES</t>
  </si>
  <si>
    <t xml:space="preserve">TOTAL DEMANDES GUDA ET AUTRES</t>
  </si>
  <si>
    <t xml:space="preserve">DEMANDES OFPRA</t>
  </si>
  <si>
    <t xml:space="preserve">DIFFERENCE ENREGISTREMENT/OFPRA</t>
  </si>
  <si>
    <t xml:space="preserve">ACCORDS OFPRA</t>
  </si>
  <si>
    <t xml:space="preserve">REJETS OFPRA</t>
  </si>
  <si>
    <t xml:space="preserve">DECISIONS OFPRA</t>
  </si>
  <si>
    <t xml:space="preserve">DEMANDES PENDANTES OFPRA</t>
  </si>
  <si>
    <t xml:space="preserve">RECOURS CNDA</t>
  </si>
  <si>
    <t xml:space="preserve">ANNULATIONS CNDA</t>
  </si>
  <si>
    <t xml:space="preserve">REJETS CNDA</t>
  </si>
  <si>
    <t xml:space="preserve">DÉCISIONS CNDA</t>
  </si>
  <si>
    <t xml:space="preserve">recours pendants CNDA</t>
  </si>
  <si>
    <t xml:space="preserve">taux global (accords OFPRA et CNDA/décisions OFPRA)</t>
  </si>
  <si>
    <t xml:space="preserve"> ACCORDS DEFINITFS (estimation)*</t>
  </si>
  <si>
    <t xml:space="preserve">TOTAL REJETS DEFINITIFS (estimation)*</t>
  </si>
  <si>
    <t xml:space="preserve">DECISIONS DEFINiTIVES</t>
  </si>
  <si>
    <t xml:space="preserve">TAUX global sur décisions définitives</t>
  </si>
  <si>
    <t xml:space="preserve">DEMANDES PENDANTES OFPRA CNDA</t>
  </si>
  <si>
    <t xml:space="preserve">DEMANDES PENDANTES CHIFFRES EUROSTAT</t>
  </si>
  <si>
    <t xml:space="preserve">AUTRES</t>
  </si>
  <si>
    <t xml:space="preserve">np</t>
  </si>
  <si>
    <t xml:space="preserve">nat</t>
  </si>
  <si>
    <t xml:space="preserve">PART</t>
  </si>
  <si>
    <t xml:space="preserve">AFGHANISTAN</t>
  </si>
  <si>
    <t xml:space="preserve">AL </t>
  </si>
  <si>
    <t xml:space="preserve">ALBANIE</t>
  </si>
  <si>
    <t xml:space="preserve">BANGLADESH</t>
  </si>
  <si>
    <t xml:space="preserve">COMORES</t>
  </si>
  <si>
    <t xml:space="preserve">COTE D’IVOIRE</t>
  </si>
  <si>
    <t xml:space="preserve">GEORGIE</t>
  </si>
  <si>
    <t xml:space="preserve">GUINEE</t>
  </si>
  <si>
    <t xml:space="preserve">NIGERIA</t>
  </si>
  <si>
    <t xml:space="preserve">PAKISTAN</t>
  </si>
  <si>
    <t xml:space="preserve">RDC</t>
  </si>
  <si>
    <t xml:space="preserve">TR </t>
  </si>
  <si>
    <t xml:space="preserve">TURQUIE</t>
  </si>
  <si>
    <t xml:space="preserve">autres</t>
  </si>
  <si>
    <t xml:space="preserve">total</t>
  </si>
  <si>
    <t xml:space="preserve">type</t>
  </si>
  <si>
    <t xml:space="preserve">RELOCALISATION</t>
  </si>
  <si>
    <t xml:space="preserve">?</t>
  </si>
  <si>
    <t xml:space="preserve">HCR</t>
  </si>
  <si>
    <t xml:space="preserve">COULOIRS</t>
  </si>
  <si>
    <t xml:space="preserve">VISAS SYRIE</t>
  </si>
  <si>
    <t xml:space="preserve">AFGHANS</t>
  </si>
  <si>
    <t xml:space="preserve">FEMMES YEZIDIES</t>
  </si>
  <si>
    <t xml:space="preserve">VISAS IRAQ</t>
  </si>
  <si>
    <t xml:space="preserve">REINSTALLATION</t>
  </si>
  <si>
    <t xml:space="preserve">dimension extérieure asile</t>
  </si>
  <si>
    <t xml:space="preserve">REUNIFICATION</t>
  </si>
  <si>
    <t xml:space="preserve"> Premier pays d’asile</t>
  </si>
  <si>
    <t xml:space="preserve">Country of Asylum</t>
  </si>
  <si>
    <t xml:space="preserve">RD CONGO</t>
  </si>
  <si>
    <t xml:space="preserve">CENTRAFRIQUE</t>
  </si>
  <si>
    <t xml:space="preserve">ERYTHREE</t>
  </si>
  <si>
    <t xml:space="preserve">SOMALIE</t>
  </si>
  <si>
    <t xml:space="preserve">SOUDAN SUD</t>
  </si>
  <si>
    <t xml:space="preserve">SOUDAN</t>
  </si>
  <si>
    <t xml:space="preserve">SYRIE</t>
  </si>
  <si>
    <t xml:space="preserve">AUTRES NAT</t>
  </si>
  <si>
    <t xml:space="preserve">Egypte</t>
  </si>
  <si>
    <t xml:space="preserve">Ethiopie</t>
  </si>
  <si>
    <t xml:space="preserve">Israel</t>
  </si>
  <si>
    <t xml:space="preserve">Senegal</t>
  </si>
  <si>
    <t xml:space="preserve">Zimbabwe</t>
  </si>
  <si>
    <t xml:space="preserve">année</t>
  </si>
  <si>
    <t xml:space="preserve">DA ADULTES</t>
  </si>
  <si>
    <t xml:space="preserve">mineurs </t>
  </si>
  <si>
    <t xml:space="preserve">ENREGISTREMENTS</t>
  </si>
  <si>
    <t xml:space="preserve">DUBLINES A LA FIN ANNEE</t>
  </si>
  <si>
    <t xml:space="preserve">REQUALIFIES EUROSTAT</t>
  </si>
  <si>
    <t xml:space="preserve">REQUALIFIES DANS ANNEE</t>
  </si>
  <si>
    <t xml:space="preserve">REQUALIFIES DES ANNEES PRECEDENTES</t>
  </si>
  <si>
    <t xml:space="preserve">REQUALIFIES</t>
  </si>
  <si>
    <t xml:space="preserve">TRANSFERTS</t>
  </si>
  <si>
    <t xml:space="preserve"> DUBLINES EN COURS</t>
  </si>
  <si>
    <t xml:space="preserve">ESTIMATION DUBLINES ANNEES PRECEDENTES EN INSTANCE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</si>
</sst>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\ * #,##0.00&quot;    &quot;;\-* #,##0.00&quot;    &quot;;\ * \-#&quot;    &quot;;\ @\ "/>
    <numFmt numFmtId="166" formatCode="0"/>
    <numFmt numFmtId="167" formatCode="0.0\ %"/>
    <numFmt numFmtId="168" formatCode="#,##0"/>
    <numFmt numFmtId="169" formatCode="0.0\ %;[RED]\-0.0\ %"/>
    <numFmt numFmtId="170" formatCode="#,##0.00"/>
    <numFmt numFmtId="171" formatCode="0.0\ %"/>
    <numFmt numFmtId="172" formatCode="0.0\ %;[RED]\-0.0\ %"/>
    <numFmt numFmtId="173" formatCode="#,##0.0\ %"/>
    <numFmt numFmtId="174" formatCode="dd/mm/yy"/>
    <numFmt numFmtId="175" formatCode="@"/>
    <numFmt numFmtId="176" formatCode="#,##0;[RED]\-#,##0"/>
  </numFmts>
  <fonts count="31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1"/>
    </font>
    <font>
      <b val="true"/>
      <sz val="10"/>
      <name val="Arial"/>
      <family val="2"/>
      <charset val="1"/>
    </font>
    <font>
      <sz val="8"/>
      <name val="Arial Narrow"/>
      <family val="2"/>
      <charset val="1"/>
    </font>
    <font>
      <b val="true"/>
      <sz val="8"/>
      <color rgb="FF141413"/>
      <name val="Arial Narrow"/>
      <family val="2"/>
      <charset val="1"/>
    </font>
    <font>
      <sz val="8"/>
      <name val="Arial"/>
      <family val="2"/>
      <charset val="1"/>
    </font>
    <font>
      <b val="true"/>
      <sz val="8"/>
      <color rgb="FFFFFFFF"/>
      <name val="Arial Narrow"/>
      <family val="2"/>
      <charset val="1"/>
    </font>
    <font>
      <b val="true"/>
      <sz val="8"/>
      <name val="Arial Narrow"/>
      <family val="2"/>
      <charset val="1"/>
    </font>
    <font>
      <b val="true"/>
      <sz val="8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sz val="8"/>
      <color rgb="FF000000"/>
      <name val="Arial Narrow"/>
      <family val="2"/>
      <charset val="1"/>
    </font>
    <font>
      <sz val="8"/>
      <name val="Calibri"/>
      <family val="2"/>
      <charset val="1"/>
    </font>
    <font>
      <b val="true"/>
      <sz val="8"/>
      <color rgb="FF0000FF"/>
      <name val="Arial Narrow"/>
      <family val="2"/>
      <charset val="1"/>
    </font>
    <font>
      <b val="true"/>
      <sz val="8"/>
      <color rgb="FF000000"/>
      <name val="Arial Narrow"/>
      <family val="2"/>
      <charset val="1"/>
    </font>
    <font>
      <i val="true"/>
      <sz val="8"/>
      <name val="Arial Narrow"/>
      <family val="2"/>
      <charset val="1"/>
    </font>
    <font>
      <i val="true"/>
      <sz val="8"/>
      <color rgb="FF000000"/>
      <name val="Arial"/>
      <family val="2"/>
      <charset val="1"/>
    </font>
    <font>
      <i val="true"/>
      <sz val="8"/>
      <name val="Arial"/>
      <family val="2"/>
      <charset val="1"/>
    </font>
    <font>
      <b val="true"/>
      <sz val="10"/>
      <name val="Arial"/>
      <family val="2"/>
    </font>
    <font>
      <sz val="8"/>
      <name val="Arial Narrow"/>
      <family val="2"/>
    </font>
    <font>
      <sz val="8"/>
      <name val="Arial"/>
      <family val="2"/>
    </font>
    <font>
      <sz val="8"/>
      <color rgb="FF161615"/>
      <name val="Arial Narrow"/>
      <family val="2"/>
      <charset val="1"/>
    </font>
    <font>
      <b val="true"/>
      <sz val="13"/>
      <name val="Arial Hebrew"/>
      <family val="2"/>
    </font>
    <font>
      <b val="true"/>
      <sz val="8"/>
      <name val="Arial Narrow"/>
      <family val="2"/>
    </font>
    <font>
      <b val="true"/>
      <sz val="8"/>
      <name val="Arial"/>
      <family val="2"/>
    </font>
    <font>
      <sz val="8"/>
      <name val="Arial Hebrew Scholar"/>
      <family val="2"/>
    </font>
    <font>
      <sz val="10"/>
      <color rgb="FFFFFFFF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sz val="9"/>
      <color rgb="FF000000"/>
      <name val="Arial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DAE3F3"/>
        <bgColor rgb="FFDEE6EF"/>
      </patternFill>
    </fill>
    <fill>
      <patternFill patternType="solid">
        <fgColor rgb="FF00599D"/>
        <bgColor rgb="FF004586"/>
      </patternFill>
    </fill>
    <fill>
      <patternFill patternType="solid">
        <fgColor rgb="FFDDDDDD"/>
        <bgColor rgb="FFDAE3F3"/>
      </patternFill>
    </fill>
    <fill>
      <patternFill patternType="solid">
        <fgColor rgb="FFADC5E7"/>
        <bgColor rgb="FFB3B3B3"/>
      </patternFill>
    </fill>
    <fill>
      <patternFill patternType="solid">
        <fgColor rgb="FF009353"/>
        <bgColor rgb="FF008080"/>
      </patternFill>
    </fill>
    <fill>
      <patternFill patternType="solid">
        <fgColor rgb="FFBEE3D3"/>
        <bgColor rgb="FFDDE8CB"/>
      </patternFill>
    </fill>
    <fill>
      <patternFill patternType="solid">
        <fgColor rgb="FFFAA61A"/>
        <bgColor rgb="FFFFD320"/>
      </patternFill>
    </fill>
    <fill>
      <patternFill patternType="solid">
        <fgColor rgb="FFFFFBCC"/>
        <bgColor rgb="FFFFFFFF"/>
      </patternFill>
    </fill>
  </fills>
  <borders count="41">
    <border diagonalUp="false" diagonalDown="false">
      <left/>
      <right/>
      <top/>
      <bottom/>
      <diagonal/>
    </border>
    <border diagonalUp="false" diagonalDown="false">
      <left/>
      <right/>
      <top/>
      <bottom style="thin">
        <color rgb="FF8FAADC"/>
      </bottom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/>
      <right/>
      <top style="thin">
        <color rgb="FF8FAADC"/>
      </top>
      <bottom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/>
      <top/>
      <bottom style="thin">
        <color rgb="FF00599D"/>
      </bottom>
      <diagonal/>
    </border>
    <border diagonalUp="false" diagonalDown="false">
      <left style="thin">
        <color rgb="FF00599D"/>
      </left>
      <right/>
      <top/>
      <bottom/>
      <diagonal/>
    </border>
    <border diagonalUp="false" diagonalDown="false">
      <left/>
      <right style="thin">
        <color rgb="FF00599D"/>
      </right>
      <top/>
      <bottom/>
      <diagonal/>
    </border>
    <border diagonalUp="false" diagonalDown="false">
      <left style="thin">
        <color rgb="FF00599D"/>
      </left>
      <right/>
      <top style="thin">
        <color rgb="FF00599D"/>
      </top>
      <bottom style="thin">
        <color rgb="FF00599D"/>
      </bottom>
      <diagonal/>
    </border>
    <border diagonalUp="false" diagonalDown="false">
      <left/>
      <right/>
      <top style="thin">
        <color rgb="FF00599D"/>
      </top>
      <bottom style="thin">
        <color rgb="FF00599D"/>
      </bottom>
      <diagonal/>
    </border>
    <border diagonalUp="false" diagonalDown="false">
      <left/>
      <right style="thin">
        <color rgb="FF00599D"/>
      </right>
      <top style="thin">
        <color rgb="FF00599D"/>
      </top>
      <bottom style="thin">
        <color rgb="FF00599D"/>
      </bottom>
      <diagonal/>
    </border>
    <border diagonalUp="false" diagonalDown="false">
      <left style="thin">
        <color rgb="FF009353"/>
      </left>
      <right/>
      <top style="thin">
        <color rgb="FF009353"/>
      </top>
      <bottom/>
      <diagonal/>
    </border>
    <border diagonalUp="false" diagonalDown="false">
      <left/>
      <right/>
      <top style="thin">
        <color rgb="FF009353"/>
      </top>
      <bottom/>
      <diagonal/>
    </border>
    <border diagonalUp="false" diagonalDown="false">
      <left style="thin">
        <color rgb="FF009353"/>
      </left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>
        <color rgb="FF009353"/>
      </left>
      <right/>
      <top/>
      <bottom style="thin">
        <color rgb="FF009353"/>
      </bottom>
      <diagonal/>
    </border>
    <border diagonalUp="false" diagonalDown="false">
      <left/>
      <right/>
      <top/>
      <bottom style="thin">
        <color rgb="FF009353"/>
      </bottom>
      <diagonal/>
    </border>
    <border diagonalUp="false" diagonalDown="false">
      <left style="thin">
        <color rgb="FFFAA61A"/>
      </left>
      <right/>
      <top style="thin">
        <color rgb="FFFAA61A"/>
      </top>
      <bottom/>
      <diagonal/>
    </border>
    <border diagonalUp="false" diagonalDown="false">
      <left/>
      <right/>
      <top style="thin">
        <color rgb="FFFAA61A"/>
      </top>
      <bottom/>
      <diagonal/>
    </border>
    <border diagonalUp="false" diagonalDown="false">
      <left style="thin">
        <color rgb="FFFAA61A"/>
      </left>
      <right/>
      <top/>
      <bottom/>
      <diagonal/>
    </border>
    <border diagonalUp="false" diagonalDown="false">
      <left style="thin">
        <color rgb="FFFAA61A"/>
      </left>
      <right/>
      <top/>
      <bottom style="thin">
        <color rgb="FFFAA61A"/>
      </bottom>
      <diagonal/>
    </border>
    <border diagonalUp="false" diagonalDown="false">
      <left/>
      <right/>
      <top/>
      <bottom style="thin">
        <color rgb="FFFAA61A"/>
      </bottom>
      <diagonal/>
    </border>
    <border diagonalUp="false" diagonalDown="false">
      <left/>
      <right style="thin">
        <color rgb="FFFAA61A"/>
      </right>
      <top style="thin">
        <color rgb="FFFAA61A"/>
      </top>
      <bottom/>
      <diagonal/>
    </border>
    <border diagonalUp="false" diagonalDown="false">
      <left/>
      <right style="thin">
        <color rgb="FFFAA61A"/>
      </right>
      <top/>
      <bottom/>
      <diagonal/>
    </border>
    <border diagonalUp="false" diagonalDown="false">
      <left/>
      <right style="thin">
        <color rgb="FFFAA61A"/>
      </right>
      <top/>
      <bottom style="thin">
        <color rgb="FFFAA61A"/>
      </bottom>
      <diagonal/>
    </border>
    <border diagonalUp="false" diagonalDown="false">
      <left/>
      <right style="thin">
        <color rgb="FF009353"/>
      </right>
      <top style="thin">
        <color rgb="FF009353"/>
      </top>
      <bottom/>
      <diagonal/>
    </border>
    <border diagonalUp="false" diagonalDown="false">
      <left/>
      <right style="thin">
        <color rgb="FF009353"/>
      </right>
      <top/>
      <bottom/>
      <diagonal/>
    </border>
    <border diagonalUp="false" diagonalDown="false">
      <left/>
      <right style="thin">
        <color rgb="FF009353"/>
      </right>
      <top/>
      <bottom style="thin">
        <color rgb="FF009353"/>
      </bottom>
      <diagonal/>
    </border>
  </borders>
  <cellStyleXfs count="2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4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false" applyAlignment="true" applyProtection="false">
      <alignment horizontal="left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left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8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7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2" xfId="26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6" fillId="0" borderId="3" xfId="25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6" fillId="0" borderId="4" xfId="25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6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6" xfId="25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7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8" xfId="20" applyFont="true" applyBorder="true" applyAlignment="false" applyProtection="true">
      <alignment horizontal="left" vertical="bottom" textRotation="0" wrapText="false" indent="0" shrinkToFit="false"/>
      <protection locked="true" hidden="false"/>
    </xf>
    <xf numFmtId="164" fontId="8" fillId="0" borderId="9" xfId="20" applyFont="true" applyBorder="true" applyAlignment="false" applyProtection="true">
      <alignment horizontal="left" vertical="bottom" textRotation="0" wrapText="false" indent="0" shrinkToFit="false"/>
      <protection locked="true" hidden="false"/>
    </xf>
    <xf numFmtId="164" fontId="8" fillId="0" borderId="10" xfId="20" applyFont="true" applyBorder="true" applyAlignment="false" applyProtection="true">
      <alignment horizontal="left" vertical="bottom" textRotation="0" wrapText="false" indent="0" shrinkToFit="false"/>
      <protection locked="true" hidden="false"/>
    </xf>
    <xf numFmtId="167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2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1" xfId="2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2" xfId="2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3" xfId="20" applyFont="true" applyBorder="true" applyAlignment="false" applyProtection="true">
      <alignment horizontal="left" vertical="bottom" textRotation="0" wrapText="false" indent="0" shrinkToFit="false"/>
      <protection locked="true" hidden="false"/>
    </xf>
    <xf numFmtId="164" fontId="8" fillId="0" borderId="14" xfId="2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5" xfId="2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6" xfId="2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9" xfId="2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8" xfId="2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7" xfId="2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18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6" fillId="3" borderId="18" xfId="20" applyFont="true" applyBorder="true" applyAlignment="false" applyProtection="true">
      <alignment horizontal="left" vertical="bottom" textRotation="0" wrapText="false" indent="0" shrinkToFit="false"/>
      <protection locked="true" hidden="false"/>
    </xf>
    <xf numFmtId="164" fontId="6" fillId="3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9" xfId="20" applyFont="true" applyBorder="true" applyAlignment="false" applyProtection="true">
      <alignment horizontal="left" vertical="bottom" textRotation="0" wrapText="false" indent="0" shrinkToFit="false"/>
      <protection locked="true" hidden="false"/>
    </xf>
    <xf numFmtId="168" fontId="6" fillId="0" borderId="0" xfId="2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6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19" xfId="20" applyFont="true" applyBorder="true" applyAlignment="false" applyProtection="true">
      <alignment horizontal="left" vertical="bottom" textRotation="0" wrapText="false" indent="0" shrinkToFit="false"/>
      <protection locked="true" hidden="false"/>
    </xf>
    <xf numFmtId="168" fontId="6" fillId="4" borderId="0" xfId="2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6" fillId="4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5" borderId="21" xfId="20" applyFont="true" applyBorder="true" applyAlignment="false" applyProtection="true">
      <alignment horizontal="left" vertical="bottom" textRotation="0" wrapText="false" indent="0" shrinkToFit="false"/>
      <protection locked="true" hidden="false"/>
    </xf>
    <xf numFmtId="168" fontId="6" fillId="5" borderId="22" xfId="2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6" fillId="5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9" fillId="6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9" fillId="6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2" fillId="4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6" fillId="4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4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8" fillId="4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4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2" fillId="4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4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4" fillId="4" borderId="0" xfId="22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6" fillId="4" borderId="0" xfId="2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4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0" fillId="4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0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2" fillId="0" borderId="27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1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5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4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7" borderId="2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7" fillId="4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8" fillId="0" borderId="2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3" fillId="4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2" fillId="0" borderId="2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12" fillId="0" borderId="2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16" fillId="4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7" fillId="7" borderId="2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0" fillId="8" borderId="3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0" fillId="8" borderId="3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0" fillId="0" borderId="3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0" fillId="9" borderId="3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0" fillId="9" borderId="3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8" borderId="3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8" borderId="3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8" borderId="3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6" fillId="8" borderId="3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6" fillId="8" borderId="3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3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6" fillId="8" borderId="3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6" fillId="8" borderId="3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6" fillId="8" borderId="3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3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6" fillId="0" borderId="3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3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6" fillId="4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6" fillId="4" borderId="3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6" fillId="4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3" fillId="4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9" borderId="3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6" fillId="9" borderId="3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6" fillId="9" borderId="3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6" fillId="9" borderId="3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6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6" borderId="2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8" fillId="6" borderId="3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6" fillId="0" borderId="3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4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6" fillId="4" borderId="3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7" borderId="2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6" fillId="7" borderId="2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3" fillId="7" borderId="2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6" fillId="7" borderId="4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3" borderId="18" xfId="21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8" fontId="28" fillId="3" borderId="18" xfId="20" applyFont="true" applyBorder="true" applyAlignment="false" applyProtection="true">
      <alignment horizontal="left" vertical="bottom" textRotation="0" wrapText="false" indent="0" shrinkToFit="false"/>
      <protection locked="true" hidden="false"/>
    </xf>
    <xf numFmtId="168" fontId="29" fillId="3" borderId="18" xfId="24" applyFont="true" applyBorder="true" applyAlignment="false" applyProtection="true">
      <alignment horizontal="left" vertical="bottom" textRotation="0" wrapText="false" indent="0" shrinkToFit="false"/>
      <protection locked="true" hidden="false"/>
    </xf>
    <xf numFmtId="164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9" xfId="20" applyFont="true" applyBorder="true" applyAlignment="false" applyProtection="true">
      <alignment horizontal="left" vertical="bottom" textRotation="0" wrapText="false" indent="0" shrinkToFit="false"/>
      <protection locked="true" hidden="false"/>
    </xf>
    <xf numFmtId="164" fontId="0" fillId="0" borderId="0" xfId="20" applyFont="true" applyBorder="true" applyAlignment="false" applyProtection="true">
      <alignment horizontal="left" vertical="bottom" textRotation="0" wrapText="false" indent="0" shrinkToFit="false"/>
      <protection locked="true" hidden="false"/>
    </xf>
    <xf numFmtId="168" fontId="0" fillId="0" borderId="0" xfId="25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8" fontId="5" fillId="0" borderId="20" xfId="23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4" borderId="19" xfId="20" applyFont="true" applyBorder="true" applyAlignment="false" applyProtection="true">
      <alignment horizontal="left" vertical="bottom" textRotation="0" wrapText="false" indent="0" shrinkToFit="false"/>
      <protection locked="true" hidden="false"/>
    </xf>
    <xf numFmtId="164" fontId="0" fillId="4" borderId="0" xfId="20" applyFont="true" applyBorder="true" applyAlignment="false" applyProtection="true">
      <alignment horizontal="left" vertical="bottom" textRotation="0" wrapText="false" indent="0" shrinkToFit="false"/>
      <protection locked="true" hidden="false"/>
    </xf>
    <xf numFmtId="168" fontId="0" fillId="4" borderId="0" xfId="25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8" fontId="5" fillId="4" borderId="20" xfId="23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5" borderId="21" xfId="24" applyFont="true" applyBorder="true" applyAlignment="false" applyProtection="true">
      <alignment horizontal="left" vertical="bottom" textRotation="0" wrapText="false" indent="0" shrinkToFit="false"/>
      <protection locked="true" hidden="false"/>
    </xf>
    <xf numFmtId="164" fontId="5" fillId="5" borderId="22" xfId="24" applyFont="false" applyBorder="true" applyAlignment="false" applyProtection="true">
      <alignment horizontal="left" vertical="bottom" textRotation="0" wrapText="false" indent="0" shrinkToFit="false"/>
      <protection locked="true" hidden="false"/>
    </xf>
    <xf numFmtId="168" fontId="5" fillId="5" borderId="22" xfId="23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8" fontId="5" fillId="5" borderId="23" xfId="23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8" fillId="6" borderId="2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6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4" fontId="8" fillId="6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8" fillId="6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8" fillId="6" borderId="3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6" borderId="3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5" fontId="12" fillId="6" borderId="2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5" fontId="12" fillId="6" borderId="2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6" borderId="2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2" fillId="6" borderId="2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6" borderId="2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8" fillId="6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2" fillId="6" borderId="3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12" fillId="4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13" fillId="0" borderId="3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3" fillId="0" borderId="3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2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8" fillId="0" borderId="3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3" fillId="4" borderId="3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13" fillId="4" borderId="3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4" borderId="2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2" fillId="4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4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4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8" fillId="4" borderId="3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8" fillId="4" borderId="0" xfId="25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76" fontId="6" fillId="4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8" fillId="4" borderId="39" xfId="25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8" fontId="8" fillId="0" borderId="0" xfId="25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8" fontId="8" fillId="0" borderId="39" xfId="25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8" fillId="7" borderId="2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8" fillId="7" borderId="2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8" fillId="7" borderId="4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1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Catégorie de la table dynamique" xfId="20"/>
    <cellStyle name="Champ de la table dynamique" xfId="21"/>
    <cellStyle name="Milliers 2" xfId="22"/>
    <cellStyle name="Résultat de la table dynamique" xfId="23"/>
    <cellStyle name="Titre de la table dynamique" xfId="24"/>
    <cellStyle name="Valeur de la table dynamique" xfId="25"/>
    <cellStyle name="Coin de la table dynamique" xfId="26"/>
  </cellStyles>
  <dxfs count="14">
    <dxf>
      <fill>
        <patternFill patternType="solid">
          <fgColor rgb="00FFFFFF"/>
        </patternFill>
      </fill>
    </dxf>
    <dxf>
      <fill>
        <patternFill patternType="solid">
          <fgColor rgb="FFDAE3F3"/>
        </patternFill>
      </fill>
    </dxf>
    <dxf>
      <fill>
        <patternFill patternType="solid">
          <fgColor rgb="FF141413"/>
        </patternFill>
      </fill>
    </dxf>
    <dxf>
      <fill>
        <patternFill patternType="solid">
          <fgColor rgb="FF00599D"/>
        </patternFill>
      </fill>
    </dxf>
    <dxf>
      <fill>
        <patternFill patternType="solid">
          <fgColor rgb="FFADC5E7"/>
        </patternFill>
      </fill>
    </dxf>
    <dxf>
      <fill>
        <patternFill patternType="solid">
          <fgColor rgb="FFDDDDDD"/>
        </patternFill>
      </fill>
    </dxf>
    <dxf>
      <fill>
        <patternFill patternType="solid">
          <fgColor rgb="FF009353"/>
        </patternFill>
      </fill>
    </dxf>
    <dxf>
      <fill>
        <patternFill patternType="solid">
          <fgColor rgb="FFBEE3D3"/>
        </patternFill>
      </fill>
    </dxf>
    <dxf>
      <fill>
        <patternFill patternType="solid">
          <fgColor rgb="FFFAA61A"/>
        </patternFill>
      </fill>
    </dxf>
    <dxf>
      <fill>
        <patternFill patternType="solid">
          <fgColor rgb="FFFFFBCC"/>
        </patternFill>
      </fill>
    </dxf>
    <dxf>
      <fill>
        <patternFill patternType="solid">
          <fgColor rgb="FFFFFFFF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rgb="FF0000FF"/>
        </patternFill>
      </fill>
    </dxf>
    <dxf>
      <fill>
        <patternFill patternType="solid">
          <fgColor rgb="FF161615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9353"/>
      <rgbColor rgb="FFB3B3B3"/>
      <rgbColor rgb="FF808080"/>
      <rgbColor rgb="FF8FAADC"/>
      <rgbColor rgb="FF993366"/>
      <rgbColor rgb="FFFFFBCC"/>
      <rgbColor rgb="FFDEE6EF"/>
      <rgbColor rgb="FF660066"/>
      <rgbColor rgb="FFFF8080"/>
      <rgbColor rgb="FF00599D"/>
      <rgbColor rgb="FFADC5E7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AE3F3"/>
      <rgbColor rgb="FFDDE8CB"/>
      <rgbColor rgb="FFDDDDDD"/>
      <rgbColor rgb="FF83CAFF"/>
      <rgbColor rgb="FFEC9BA4"/>
      <rgbColor rgb="FFE0C2CD"/>
      <rgbColor rgb="FFF7D1D5"/>
      <rgbColor rgb="FF3366FF"/>
      <rgbColor rgb="FF33CCCC"/>
      <rgbColor rgb="FFAECF00"/>
      <rgbColor rgb="FFFFD320"/>
      <rgbColor rgb="FFFAA61A"/>
      <rgbColor rgb="FFFF420E"/>
      <rgbColor rgb="FF666699"/>
      <rgbColor rgb="FFBEE3D3"/>
      <rgbColor rgb="FF004586"/>
      <rgbColor rgb="FF579D1C"/>
      <rgbColor rgb="FF161615"/>
      <rgbColor rgb="FF141413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sharedStrings" Target="sharedStrings.xml"/>
</Relationships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1000" spc="-1" strike="noStrike">
                <a:latin typeface="Arial"/>
              </a:defRPr>
            </a:pPr>
            <a:r>
              <a:rPr b="1" sz="1000" spc="-1" strike="noStrike">
                <a:latin typeface="Arial"/>
              </a:rPr>
              <a:t>DUBLINE E S 2018-2021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barChart>
        <c:barDir val="col"/>
        <c:grouping val="stacked"/>
        <c:varyColors val="0"/>
        <c:ser>
          <c:idx val="0"/>
          <c:order val="0"/>
          <c:tx>
            <c:strRef>
              <c:f>'JANVIER 2023'!$A$10:$A$10</c:f>
              <c:strCache>
                <c:ptCount val="1"/>
                <c:pt idx="0">
                  <c:v>DUBLINES À LA FIN DE L’ANNÉE</c:v>
                </c:pt>
              </c:strCache>
            </c:strRef>
          </c:tx>
          <c:spPr>
            <a:solidFill>
              <a:srgbClr val="dde8cb"/>
            </a:solidFill>
            <a:ln w="0">
              <a:noFill/>
            </a:ln>
          </c:spPr>
          <c:invertIfNegative val="0"/>
          <c:dLbls>
            <c:numFmt formatCode="General" sourceLinked="1"/>
            <c:txPr>
              <a:bodyPr wrap="none"/>
              <a:lstStyle/>
              <a:p>
                <a:pPr>
                  <a:defRPr b="0" sz="800" spc="-1" strike="noStrike">
                    <a:latin typeface="Arial Narrow"/>
                  </a:defRPr>
                </a:pPr>
              </a:p>
            </c:txPr>
            <c:dLblPos val="ctr"/>
            <c:showLegendKey val="0"/>
            <c:showVal val="1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'JANVIER 2023'!$D$1:$G$1</c:f>
              <c:strCach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 </c:v>
                </c:pt>
              </c:strCache>
            </c:strRef>
          </c:cat>
          <c:val>
            <c:numRef>
              <c:f>'JANVIER 2023'!$D$10:$G$10</c:f>
              <c:numCache>
                <c:formatCode>General</c:formatCode>
                <c:ptCount val="4"/>
                <c:pt idx="0">
                  <c:v>34342</c:v>
                </c:pt>
                <c:pt idx="1">
                  <c:v>35283</c:v>
                </c:pt>
                <c:pt idx="2">
                  <c:v>17417</c:v>
                </c:pt>
                <c:pt idx="3">
                  <c:v>20038</c:v>
                </c:pt>
              </c:numCache>
            </c:numRef>
          </c:val>
        </c:ser>
        <c:ser>
          <c:idx val="1"/>
          <c:order val="1"/>
          <c:tx>
            <c:strRef>
              <c:f>'JANVIER 2023'!$A$11:$A$11</c:f>
              <c:strCache>
                <c:ptCount val="1"/>
                <c:pt idx="0">
                  <c:v>REQUALIFIES DANS L’ANNÉE DE L’ENREGISTREMENT</c:v>
                </c:pt>
              </c:strCache>
            </c:strRef>
          </c:tx>
          <c:spPr>
            <a:solidFill>
              <a:srgbClr val="dee6ef"/>
            </a:solidFill>
            <a:ln w="0">
              <a:noFill/>
            </a:ln>
          </c:spPr>
          <c:invertIfNegative val="0"/>
          <c:dLbls>
            <c:numFmt formatCode="General" sourceLinked="1"/>
            <c:txPr>
              <a:bodyPr wrap="none"/>
              <a:lstStyle/>
              <a:p>
                <a:pPr>
                  <a:defRPr b="0" sz="800" spc="-1" strike="noStrike">
                    <a:latin typeface="Arial"/>
                  </a:defRPr>
                </a:pPr>
              </a:p>
            </c:txPr>
            <c:dLblPos val="ctr"/>
            <c:showLegendKey val="0"/>
            <c:showVal val="1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'JANVIER 2023'!$D$1:$G$1</c:f>
              <c:strCach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 </c:v>
                </c:pt>
              </c:strCache>
            </c:strRef>
          </c:cat>
          <c:val>
            <c:numRef>
              <c:f>'JANVIER 2023'!$D$11:$G$11</c:f>
              <c:numCache>
                <c:formatCode>General</c:formatCode>
                <c:ptCount val="4"/>
                <c:pt idx="0">
                  <c:v>11468</c:v>
                </c:pt>
                <c:pt idx="1">
                  <c:v>11109</c:v>
                </c:pt>
                <c:pt idx="2">
                  <c:v>8695</c:v>
                </c:pt>
                <c:pt idx="3">
                  <c:v>10157</c:v>
                </c:pt>
              </c:numCache>
            </c:numRef>
          </c:val>
        </c:ser>
        <c:ser>
          <c:idx val="2"/>
          <c:order val="2"/>
          <c:tx>
            <c:strRef>
              <c:f>'JANVIER 2023'!$A$14:$A$14</c:f>
              <c:strCache>
                <c:ptCount val="1"/>
                <c:pt idx="0">
                  <c:v>REEXAMENS DUBLIN</c:v>
                </c:pt>
              </c:strCache>
            </c:strRef>
          </c:tx>
          <c:spPr>
            <a:solidFill>
              <a:srgbClr val="f7d1d5"/>
            </a:solidFill>
            <a:ln w="0">
              <a:noFill/>
            </a:ln>
          </c:spPr>
          <c:invertIfNegative val="0"/>
          <c:dLbls>
            <c:numFmt formatCode="General" sourceLinked="1"/>
            <c:txPr>
              <a:bodyPr wrap="none"/>
              <a:lstStyle/>
              <a:p>
                <a:pPr>
                  <a:defRPr b="0" sz="800" spc="-1" strike="noStrike">
                    <a:latin typeface="Arial"/>
                  </a:defRPr>
                </a:pPr>
              </a:p>
            </c:txPr>
            <c:dLblPos val="ctr"/>
            <c:showLegendKey val="0"/>
            <c:showVal val="1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'JANVIER 2023'!$D$1:$G$1</c:f>
              <c:strCach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 </c:v>
                </c:pt>
              </c:strCache>
            </c:strRef>
          </c:cat>
          <c:val>
            <c:numRef>
              <c:f>'JANVIER 2023'!$D$14:$G$14</c:f>
              <c:numCache>
                <c:formatCode>General</c:formatCode>
                <c:ptCount val="4"/>
                <c:pt idx="0">
                  <c:v>2072</c:v>
                </c:pt>
                <c:pt idx="1">
                  <c:v>3959</c:v>
                </c:pt>
                <c:pt idx="2">
                  <c:v>2969</c:v>
                </c:pt>
                <c:pt idx="3">
                  <c:v>3179</c:v>
                </c:pt>
              </c:numCache>
            </c:numRef>
          </c:val>
        </c:ser>
        <c:gapWidth val="100"/>
        <c:overlap val="100"/>
        <c:axId val="18574325"/>
        <c:axId val="6847860"/>
      </c:barChart>
      <c:catAx>
        <c:axId val="18574325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800" spc="-1" strike="noStrike">
                <a:latin typeface="Arial"/>
              </a:defRPr>
            </a:pPr>
          </a:p>
        </c:txPr>
        <c:crossAx val="6847860"/>
        <c:crosses val="autoZero"/>
        <c:auto val="1"/>
        <c:lblAlgn val="ctr"/>
        <c:lblOffset val="100"/>
        <c:noMultiLvlLbl val="0"/>
      </c:catAx>
      <c:valAx>
        <c:axId val="6847860"/>
        <c:scaling>
          <c:orientation val="minMax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800" spc="-1" strike="noStrike">
                <a:latin typeface="Arial"/>
              </a:defRPr>
            </a:pPr>
          </a:p>
        </c:txPr>
        <c:crossAx val="18574325"/>
        <c:crossesAt val="1"/>
        <c:crossBetween val="between"/>
      </c:valAx>
      <c:spPr>
        <a:noFill/>
        <a:ln w="0">
          <a:solidFill>
            <a:srgbClr val="b3b3b3"/>
          </a:solidFill>
        </a:ln>
      </c:spPr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b="0" sz="800" spc="-1" strike="noStrike">
              <a:latin typeface="Arial Narrow"/>
            </a:defRPr>
          </a:pPr>
        </a:p>
      </c:txPr>
    </c:legend>
    <c:plotVisOnly val="1"/>
    <c:dispBlanksAs val="gap"/>
  </c:chart>
  <c:spPr>
    <a:solidFill>
      <a:srgbClr val="ffffff"/>
    </a:solidFill>
    <a:ln w="0">
      <a:noFill/>
    </a:ln>
  </c:sp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1300" spc="-1" strike="noStrike">
                <a:latin typeface="Arial Hebrew"/>
              </a:defRPr>
            </a:pPr>
            <a:r>
              <a:rPr b="1" sz="1300" spc="-1" strike="noStrike">
                <a:latin typeface="Arial Hebrew"/>
              </a:rPr>
              <a:t>DIMENSION EXTERIEURE DE L'ASILE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barChart>
        <c:barDir val="col"/>
        <c:grouping val="stacked"/>
        <c:varyColors val="0"/>
        <c:ser>
          <c:idx val="0"/>
          <c:order val="0"/>
          <c:tx>
            <c:strRef>
              <c:f>'visas '!$A$2:$A$2</c:f>
              <c:strCache>
                <c:ptCount val="1"/>
                <c:pt idx="0">
                  <c:v>RELOCALISATION</c:v>
                </c:pt>
              </c:strCache>
            </c:strRef>
          </c:tx>
          <c:spPr>
            <a:solidFill>
              <a:srgbClr val="004586"/>
            </a:solidFill>
            <a:ln w="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'visas '!$B$1:$E$1</c:f>
              <c:strCach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strCache>
            </c:strRef>
          </c:cat>
          <c:val>
            <c:numRef>
              <c:f>'visas '!$B$2:$E$2</c:f>
              <c:numCache>
                <c:formatCode>General</c:formatCode>
                <c:ptCount val="4"/>
                <c:pt idx="0">
                  <c:v>281</c:v>
                </c:pt>
                <c:pt idx="1">
                  <c:v>760</c:v>
                </c:pt>
                <c:pt idx="2">
                  <c:v>794</c:v>
                </c:pt>
              </c:numCache>
            </c:numRef>
          </c:val>
        </c:ser>
        <c:ser>
          <c:idx val="1"/>
          <c:order val="1"/>
          <c:tx>
            <c:strRef>
              <c:f>'visas '!$A$3:$A$3</c:f>
              <c:strCache>
                <c:ptCount val="1"/>
                <c:pt idx="0">
                  <c:v>HCR</c:v>
                </c:pt>
              </c:strCache>
            </c:strRef>
          </c:tx>
          <c:spPr>
            <a:solidFill>
              <a:srgbClr val="ff420e"/>
            </a:solidFill>
            <a:ln w="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'visas '!$B$1:$E$1</c:f>
              <c:strCach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strCache>
            </c:strRef>
          </c:cat>
          <c:val>
            <c:numRef>
              <c:f>'visas '!$B$3:$E$3</c:f>
              <c:numCache>
                <c:formatCode>General</c:formatCode>
                <c:ptCount val="4"/>
                <c:pt idx="0">
                  <c:v>148</c:v>
                </c:pt>
                <c:pt idx="1">
                  <c:v>145</c:v>
                </c:pt>
                <c:pt idx="2">
                  <c:v>116</c:v>
                </c:pt>
              </c:numCache>
            </c:numRef>
          </c:val>
        </c:ser>
        <c:ser>
          <c:idx val="2"/>
          <c:order val="2"/>
          <c:tx>
            <c:strRef>
              <c:f>'visas '!$A$4:$A$4</c:f>
              <c:strCache>
                <c:ptCount val="1"/>
                <c:pt idx="0">
                  <c:v>COULOIRS</c:v>
                </c:pt>
              </c:strCache>
            </c:strRef>
          </c:tx>
          <c:spPr>
            <a:solidFill>
              <a:srgbClr val="ffd320"/>
            </a:solidFill>
            <a:ln w="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'visas '!$B$1:$E$1</c:f>
              <c:strCach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strCache>
            </c:strRef>
          </c:cat>
          <c:val>
            <c:numRef>
              <c:f>'visas '!$B$4:$E$4</c:f>
              <c:numCache>
                <c:formatCode>General</c:formatCode>
                <c:ptCount val="4"/>
                <c:pt idx="0">
                  <c:v>245</c:v>
                </c:pt>
                <c:pt idx="1">
                  <c:v>293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'visas '!$A$5:$A$5</c:f>
              <c:strCache>
                <c:ptCount val="1"/>
                <c:pt idx="0">
                  <c:v>VISAS SYRIE</c:v>
                </c:pt>
              </c:strCache>
            </c:strRef>
          </c:tx>
          <c:spPr>
            <a:solidFill>
              <a:srgbClr val="579d1c"/>
            </a:solidFill>
            <a:ln w="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'visas '!$B$1:$E$1</c:f>
              <c:strCach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strCache>
            </c:strRef>
          </c:cat>
          <c:val>
            <c:numRef>
              <c:f>'visas '!$B$5:$E$5</c:f>
              <c:numCache>
                <c:formatCode>General</c:formatCode>
                <c:ptCount val="4"/>
                <c:pt idx="0">
                  <c:v>998</c:v>
                </c:pt>
                <c:pt idx="1">
                  <c:v>970</c:v>
                </c:pt>
                <c:pt idx="2">
                  <c:v>348</c:v>
                </c:pt>
              </c:numCache>
            </c:numRef>
          </c:val>
        </c:ser>
        <c:ser>
          <c:idx val="4"/>
          <c:order val="4"/>
          <c:tx>
            <c:strRef>
              <c:f>'visas '!$A$6:$A$6</c:f>
              <c:strCache>
                <c:ptCount val="1"/>
                <c:pt idx="0">
                  <c:v>AFGHANS</c:v>
                </c:pt>
              </c:strCache>
            </c:strRef>
          </c:tx>
          <c:spPr>
            <a:solidFill>
              <a:srgbClr val="e0c2cd"/>
            </a:solidFill>
            <a:ln w="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'visas '!$B$1:$E$1</c:f>
              <c:strCach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strCache>
            </c:strRef>
          </c:cat>
          <c:val>
            <c:numRef>
              <c:f>'visas '!$B$6:$E$6</c:f>
              <c:numCache>
                <c:formatCode>General</c:formatCode>
                <c:ptCount val="4"/>
                <c:pt idx="3">
                  <c:v>1652</c:v>
                </c:pt>
              </c:numCache>
            </c:numRef>
          </c:val>
        </c:ser>
        <c:ser>
          <c:idx val="5"/>
          <c:order val="5"/>
          <c:tx>
            <c:strRef>
              <c:f>'visas '!$A$7:$A$7</c:f>
              <c:strCache>
                <c:ptCount val="1"/>
                <c:pt idx="0">
                  <c:v>FEMMES YEZIDIES</c:v>
                </c:pt>
              </c:strCache>
            </c:strRef>
          </c:tx>
          <c:spPr>
            <a:solidFill>
              <a:srgbClr val="83caff"/>
            </a:solidFill>
            <a:ln w="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'visas '!$B$1:$E$1</c:f>
              <c:strCach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strCache>
            </c:strRef>
          </c:cat>
          <c:val>
            <c:numRef>
              <c:f>'visas '!$B$7:$E$7</c:f>
              <c:numCache>
                <c:formatCode>General</c:formatCode>
                <c:ptCount val="4"/>
                <c:pt idx="0">
                  <c:v>281</c:v>
                </c:pt>
                <c:pt idx="1">
                  <c:v>238</c:v>
                </c:pt>
              </c:numCache>
            </c:numRef>
          </c:val>
        </c:ser>
        <c:ser>
          <c:idx val="6"/>
          <c:order val="6"/>
          <c:tx>
            <c:strRef>
              <c:f>'visas '!$A$8:$A$8</c:f>
              <c:strCache>
                <c:ptCount val="1"/>
                <c:pt idx="0">
                  <c:v>VISAS IRAQ</c:v>
                </c:pt>
              </c:strCache>
            </c:strRef>
          </c:tx>
          <c:spPr>
            <a:solidFill>
              <a:srgbClr val="ec9ba4"/>
            </a:solidFill>
            <a:ln w="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'visas '!$B$1:$E$1</c:f>
              <c:strCach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strCache>
            </c:strRef>
          </c:cat>
          <c:val>
            <c:numRef>
              <c:f>'visas '!$B$8:$E$8</c:f>
              <c:numCache>
                <c:formatCode>General</c:formatCode>
                <c:ptCount val="4"/>
                <c:pt idx="0">
                  <c:v>1013</c:v>
                </c:pt>
                <c:pt idx="1">
                  <c:v>547</c:v>
                </c:pt>
                <c:pt idx="2">
                  <c:v>47</c:v>
                </c:pt>
              </c:numCache>
            </c:numRef>
          </c:val>
        </c:ser>
        <c:ser>
          <c:idx val="7"/>
          <c:order val="7"/>
          <c:tx>
            <c:strRef>
              <c:f>'visas '!$A$9:$A$9</c:f>
              <c:strCache>
                <c:ptCount val="1"/>
                <c:pt idx="0">
                  <c:v>REINSTALLATION</c:v>
                </c:pt>
              </c:strCache>
            </c:strRef>
          </c:tx>
          <c:spPr>
            <a:solidFill>
              <a:srgbClr val="aecf00"/>
            </a:solidFill>
            <a:ln w="0">
              <a:noFill/>
            </a:ln>
          </c:spPr>
          <c:invertIfNegative val="0"/>
          <c:dLbls>
            <c:numFmt formatCode="General" sourceLinked="1"/>
            <c:txPr>
              <a:bodyPr wrap="none"/>
              <a:lstStyle/>
              <a:p>
                <a:pPr>
                  <a:defRPr b="1" sz="800" spc="-1" strike="noStrike">
                    <a:latin typeface="Arial Narrow"/>
                  </a:defRPr>
                </a:pPr>
              </a:p>
            </c:txPr>
            <c:dLblPos val="ctr"/>
            <c:showLegendKey val="0"/>
            <c:showVal val="1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'visas '!$B$1:$E$1</c:f>
              <c:strCach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strCache>
            </c:strRef>
          </c:cat>
          <c:val>
            <c:numRef>
              <c:f>'visas '!$B$9:$E$9</c:f>
              <c:numCache>
                <c:formatCode>General</c:formatCode>
                <c:ptCount val="4"/>
                <c:pt idx="0">
                  <c:v>5830</c:v>
                </c:pt>
                <c:pt idx="1">
                  <c:v>4652</c:v>
                </c:pt>
                <c:pt idx="2">
                  <c:v>1240</c:v>
                </c:pt>
                <c:pt idx="3">
                  <c:v>1827</c:v>
                </c:pt>
              </c:numCache>
            </c:numRef>
          </c:val>
        </c:ser>
        <c:ser>
          <c:idx val="8"/>
          <c:order val="8"/>
          <c:tx>
            <c:strRef>
              <c:f>'visas '!$A$11:$A$11</c:f>
              <c:strCache>
                <c:ptCount val="1"/>
                <c:pt idx="0">
                  <c:v>REUNIFICATION</c:v>
                </c:pt>
              </c:strCache>
            </c:strRef>
          </c:tx>
          <c:spPr>
            <a:solidFill>
              <a:srgbClr val="dee6ef"/>
            </a:solidFill>
            <a:ln w="0">
              <a:noFill/>
            </a:ln>
          </c:spPr>
          <c:invertIfNegative val="0"/>
          <c:dLbls>
            <c:numFmt formatCode="General" sourceLinked="1"/>
            <c:txPr>
              <a:bodyPr wrap="none"/>
              <a:lstStyle/>
              <a:p>
                <a:pPr>
                  <a:defRPr b="1" sz="800" spc="-1" strike="noStrike">
                    <a:latin typeface="Arial"/>
                  </a:defRPr>
                </a:pPr>
              </a:p>
            </c:txPr>
            <c:dLblPos val="ctr"/>
            <c:showLegendKey val="0"/>
            <c:showVal val="1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'visas '!$B$1:$E$1</c:f>
              <c:strCach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strCache>
            </c:strRef>
          </c:cat>
          <c:val>
            <c:numRef>
              <c:f>'visas '!$B$11:$E$11</c:f>
              <c:numCache>
                <c:formatCode>General</c:formatCode>
                <c:ptCount val="4"/>
                <c:pt idx="0">
                  <c:v>3818</c:v>
                </c:pt>
                <c:pt idx="1">
                  <c:v>5401</c:v>
                </c:pt>
                <c:pt idx="2">
                  <c:v>2396</c:v>
                </c:pt>
                <c:pt idx="3">
                  <c:v>10556</c:v>
                </c:pt>
              </c:numCache>
            </c:numRef>
          </c:val>
        </c:ser>
        <c:gapWidth val="100"/>
        <c:overlap val="100"/>
        <c:axId val="87493394"/>
        <c:axId val="5707745"/>
      </c:barChart>
      <c:catAx>
        <c:axId val="87493394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800" spc="-1" strike="noStrike">
                <a:latin typeface="Arial Hebrew Scholar"/>
              </a:defRPr>
            </a:pPr>
          </a:p>
        </c:txPr>
        <c:crossAx val="5707745"/>
        <c:crosses val="autoZero"/>
        <c:auto val="1"/>
        <c:lblAlgn val="ctr"/>
        <c:lblOffset val="100"/>
        <c:noMultiLvlLbl val="0"/>
      </c:catAx>
      <c:valAx>
        <c:axId val="5707745"/>
        <c:scaling>
          <c:orientation val="minMax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800" spc="-1" strike="noStrike">
                <a:latin typeface="Arial Hebrew Scholar"/>
              </a:defRPr>
            </a:pPr>
          </a:p>
        </c:txPr>
        <c:crossAx val="87493394"/>
        <c:crossesAt val="1"/>
        <c:crossBetween val="between"/>
      </c:valAx>
      <c:spPr>
        <a:noFill/>
        <a:ln w="0">
          <a:solidFill>
            <a:srgbClr val="b3b3b3"/>
          </a:solidFill>
        </a:ln>
      </c:spPr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b="0" sz="800" spc="-1" strike="noStrike">
              <a:latin typeface="Arial Hebrew Scholar"/>
            </a:defRPr>
          </a:pPr>
        </a:p>
      </c:txPr>
    </c:legend>
    <c:plotVisOnly val="1"/>
    <c:dispBlanksAs val="gap"/>
  </c:chart>
  <c:spPr>
    <a:solidFill>
      <a:srgbClr val="ffffff"/>
    </a:solidFill>
    <a:ln w="0">
      <a:noFill/>
    </a:ln>
  </c:spPr>
</c:chartSpace>
</file>

<file path=xl/drawings/_rels/drawing4.xml.rels><?xml version="1.0" encoding="UTF-8"?>
<Relationships xmlns="http://schemas.openxmlformats.org/package/2006/relationships"><Relationship Id="rId1" Type="http://schemas.openxmlformats.org/officeDocument/2006/relationships/chart" Target="../charts/chart12.xml"/>
</Relationships>
</file>

<file path=xl/drawings/_rels/drawing6.xml.rels><?xml version="1.0" encoding="UTF-8"?>
<Relationships xmlns="http://schemas.openxmlformats.org/package/2006/relationships"><Relationship Id="rId1" Type="http://schemas.openxmlformats.org/officeDocument/2006/relationships/chart" Target="../charts/chart13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949680</xdr:colOff>
      <xdr:row>43</xdr:row>
      <xdr:rowOff>59400</xdr:rowOff>
    </xdr:from>
    <xdr:to>
      <xdr:col>6</xdr:col>
      <xdr:colOff>329760</xdr:colOff>
      <xdr:row>63</xdr:row>
      <xdr:rowOff>44640</xdr:rowOff>
    </xdr:to>
    <xdr:graphicFrame>
      <xdr:nvGraphicFramePr>
        <xdr:cNvPr id="0" name=""/>
        <xdr:cNvGraphicFramePr/>
      </xdr:nvGraphicFramePr>
      <xdr:xfrm>
        <a:off x="949680" y="7049520"/>
        <a:ext cx="5803200" cy="32364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9</xdr:col>
      <xdr:colOff>153720</xdr:colOff>
      <xdr:row>8</xdr:row>
      <xdr:rowOff>55440</xdr:rowOff>
    </xdr:from>
    <xdr:to>
      <xdr:col>16</xdr:col>
      <xdr:colOff>217800</xdr:colOff>
      <xdr:row>28</xdr:row>
      <xdr:rowOff>38160</xdr:rowOff>
    </xdr:to>
    <xdr:graphicFrame>
      <xdr:nvGraphicFramePr>
        <xdr:cNvPr id="1" name=""/>
        <xdr:cNvGraphicFramePr/>
      </xdr:nvGraphicFramePr>
      <xdr:xfrm>
        <a:off x="6183000" y="1355760"/>
        <a:ext cx="5878080" cy="32342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6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drawing" Target="../drawings/drawing7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true">
    <pageSetUpPr fitToPage="false"/>
  </sheetPr>
  <dimension ref="A1:I144"/>
  <sheetViews>
    <sheetView showFormulas="false" showGridLines="true" showRowColHeaders="true" showZeros="true" rightToLeft="false" tabSelected="false" showOutlineSymbols="true" defaultGridColor="true" view="normal" topLeftCell="A1" colorId="64" zoomScale="212" zoomScaleNormal="212" zoomScalePageLayoutView="100" workbookViewId="0">
      <selection pane="topLeft" activeCell="A1" activeCellId="0" sqref="A1"/>
    </sheetView>
  </sheetViews>
  <sheetFormatPr defaultColWidth="11.5703125" defaultRowHeight="12.8" zeroHeight="false" outlineLevelRow="0" outlineLevelCol="0"/>
  <cols>
    <col collapsed="false" customWidth="false" hidden="false" outlineLevel="0" max="8" min="2" style="1" width="11.52"/>
    <col collapsed="false" customWidth="false" hidden="false" outlineLevel="0" max="9" min="9" style="2" width="11.52"/>
  </cols>
  <sheetData>
    <row r="1" customFormat="false" ht="12.8" hidden="false" customHeight="false" outlineLevel="0" collapsed="false">
      <c r="A1" s="3" t="s">
        <v>0</v>
      </c>
      <c r="B1" s="1" t="s">
        <v>1</v>
      </c>
      <c r="C1" s="4" t="n">
        <v>2019</v>
      </c>
      <c r="D1" s="5" t="n">
        <v>2020</v>
      </c>
      <c r="E1" s="5" t="n">
        <v>2021</v>
      </c>
      <c r="F1" s="6" t="s">
        <v>2</v>
      </c>
      <c r="G1" s="7" t="s">
        <v>3</v>
      </c>
      <c r="H1" s="1" t="s">
        <v>4</v>
      </c>
      <c r="I1" s="2" t="s">
        <v>5</v>
      </c>
    </row>
    <row r="2" customFormat="false" ht="12.8" hidden="true" customHeight="false" outlineLevel="0" collapsed="false">
      <c r="A2" s="3" t="s">
        <v>6</v>
      </c>
      <c r="B2" s="1" t="s">
        <v>7</v>
      </c>
      <c r="D2" s="1" t="n">
        <v>8</v>
      </c>
      <c r="E2" s="1" t="n">
        <v>5</v>
      </c>
      <c r="F2" s="8" t="n">
        <v>7</v>
      </c>
      <c r="G2" s="8" t="n">
        <v>12</v>
      </c>
      <c r="H2" s="1" t="n">
        <v>0</v>
      </c>
      <c r="I2" s="2" t="n">
        <f aca="false">+H2/E2-1</f>
        <v>-1</v>
      </c>
    </row>
    <row r="3" customFormat="false" ht="12.8" hidden="true" customHeight="false" outlineLevel="0" collapsed="false">
      <c r="A3" s="3" t="s">
        <v>8</v>
      </c>
      <c r="B3" s="1" t="s">
        <v>9</v>
      </c>
      <c r="C3" s="1" t="n">
        <v>20</v>
      </c>
      <c r="D3" s="1" t="n">
        <v>12</v>
      </c>
      <c r="E3" s="1" t="n">
        <v>12</v>
      </c>
      <c r="F3" s="8" t="n">
        <v>14</v>
      </c>
      <c r="G3" s="8" t="n">
        <v>25</v>
      </c>
      <c r="H3" s="1" t="n">
        <v>1</v>
      </c>
      <c r="I3" s="2" t="n">
        <f aca="false">+H3/E3-1</f>
        <v>-0.916666666666667</v>
      </c>
    </row>
    <row r="4" customFormat="false" ht="12.8" hidden="false" customHeight="false" outlineLevel="0" collapsed="false">
      <c r="A4" s="3" t="s">
        <v>10</v>
      </c>
      <c r="B4" s="1" t="s">
        <v>11</v>
      </c>
      <c r="C4" s="1" t="n">
        <v>225</v>
      </c>
      <c r="D4" s="1" t="n">
        <v>475</v>
      </c>
      <c r="E4" s="1" t="n">
        <v>204</v>
      </c>
      <c r="F4" s="8" t="n">
        <v>211</v>
      </c>
      <c r="G4" s="8" t="n">
        <v>390</v>
      </c>
      <c r="H4" s="1" t="n">
        <v>25</v>
      </c>
      <c r="I4" s="2" t="n">
        <f aca="false">+H4/E4-1</f>
        <v>-0.877450980392157</v>
      </c>
    </row>
    <row r="5" customFormat="false" ht="12.8" hidden="true" customHeight="false" outlineLevel="0" collapsed="false">
      <c r="A5" s="3" t="s">
        <v>12</v>
      </c>
      <c r="B5" s="1" t="s">
        <v>13</v>
      </c>
      <c r="C5" s="1" t="n">
        <v>5</v>
      </c>
      <c r="D5" s="1" t="n">
        <v>3</v>
      </c>
      <c r="E5" s="1" t="n">
        <v>6</v>
      </c>
      <c r="F5" s="8" t="n">
        <v>5</v>
      </c>
      <c r="G5" s="8" t="n">
        <v>10</v>
      </c>
      <c r="H5" s="1" t="n">
        <v>1</v>
      </c>
      <c r="I5" s="2" t="n">
        <f aca="false">+H5/E5-1</f>
        <v>-0.833333333333333</v>
      </c>
    </row>
    <row r="6" customFormat="false" ht="12.8" hidden="false" customHeight="false" outlineLevel="0" collapsed="false">
      <c r="A6" s="3" t="s">
        <v>14</v>
      </c>
      <c r="B6" s="1" t="s">
        <v>15</v>
      </c>
      <c r="C6" s="1" t="n">
        <v>2675</v>
      </c>
      <c r="D6" s="1" t="n">
        <v>3880</v>
      </c>
      <c r="E6" s="1" t="n">
        <v>2990</v>
      </c>
      <c r="F6" s="8" t="n">
        <v>1830</v>
      </c>
      <c r="G6" s="8" t="n">
        <v>4215</v>
      </c>
      <c r="H6" s="1" t="n">
        <v>605</v>
      </c>
      <c r="I6" s="2" t="n">
        <f aca="false">+H6/E6-1</f>
        <v>-0.797658862876254</v>
      </c>
    </row>
    <row r="7" customFormat="false" ht="12.8" hidden="true" customHeight="false" outlineLevel="0" collapsed="false">
      <c r="A7" s="3" t="s">
        <v>16</v>
      </c>
      <c r="B7" s="1" t="s">
        <v>17</v>
      </c>
      <c r="C7" s="1" t="n">
        <v>15</v>
      </c>
      <c r="D7" s="1" t="n">
        <v>9</v>
      </c>
      <c r="E7" s="1" t="n">
        <v>4</v>
      </c>
      <c r="F7" s="8" t="n">
        <v>12</v>
      </c>
      <c r="G7" s="8" t="n">
        <v>15</v>
      </c>
      <c r="H7" s="1" t="n">
        <v>1</v>
      </c>
      <c r="I7" s="2" t="n">
        <f aca="false">+H7/E7-1</f>
        <v>-0.75</v>
      </c>
    </row>
    <row r="8" customFormat="false" ht="12.8" hidden="false" customHeight="false" outlineLevel="0" collapsed="false">
      <c r="A8" s="3" t="s">
        <v>18</v>
      </c>
      <c r="B8" s="1" t="s">
        <v>19</v>
      </c>
      <c r="C8" s="1" t="n">
        <v>435</v>
      </c>
      <c r="D8" s="1" t="n">
        <v>580</v>
      </c>
      <c r="E8" s="1" t="n">
        <v>352</v>
      </c>
      <c r="F8" s="8" t="n">
        <v>179</v>
      </c>
      <c r="G8" s="8" t="n">
        <v>420</v>
      </c>
      <c r="H8" s="1" t="n">
        <v>111</v>
      </c>
      <c r="I8" s="2" t="n">
        <f aca="false">+H8/E8-1</f>
        <v>-0.684659090909091</v>
      </c>
    </row>
    <row r="9" customFormat="false" ht="12.8" hidden="false" customHeight="false" outlineLevel="0" collapsed="false">
      <c r="A9" s="3" t="s">
        <v>20</v>
      </c>
      <c r="B9" s="1" t="s">
        <v>21</v>
      </c>
      <c r="C9" s="1" t="n">
        <v>3280</v>
      </c>
      <c r="D9" s="1" t="n">
        <v>5137</v>
      </c>
      <c r="E9" s="1" t="n">
        <v>1702</v>
      </c>
      <c r="F9" s="8" t="n">
        <v>3420</v>
      </c>
      <c r="G9" s="8" t="n">
        <v>4565</v>
      </c>
      <c r="H9" s="1" t="n">
        <v>557</v>
      </c>
      <c r="I9" s="2" t="n">
        <f aca="false">+H9/E9-1</f>
        <v>-0.672737955346651</v>
      </c>
    </row>
    <row r="10" customFormat="false" ht="12.8" hidden="true" customHeight="false" outlineLevel="0" collapsed="false">
      <c r="A10" s="3" t="s">
        <v>22</v>
      </c>
      <c r="B10" s="1" t="s">
        <v>23</v>
      </c>
      <c r="D10" s="1" t="n">
        <v>8</v>
      </c>
      <c r="E10" s="1" t="n">
        <v>12</v>
      </c>
      <c r="F10" s="8" t="n">
        <v>12</v>
      </c>
      <c r="G10" s="8" t="n">
        <v>20</v>
      </c>
      <c r="H10" s="1" t="n">
        <v>4</v>
      </c>
      <c r="I10" s="2" t="n">
        <f aca="false">+H10/E10-1</f>
        <v>-0.666666666666667</v>
      </c>
    </row>
    <row r="11" customFormat="false" ht="12.8" hidden="true" customHeight="false" outlineLevel="0" collapsed="false">
      <c r="A11" s="3" t="s">
        <v>24</v>
      </c>
      <c r="B11" s="1" t="s">
        <v>25</v>
      </c>
      <c r="C11" s="1" t="n">
        <v>55</v>
      </c>
      <c r="D11" s="1" t="n">
        <v>84</v>
      </c>
      <c r="E11" s="1" t="n">
        <v>39</v>
      </c>
      <c r="F11" s="8" t="n">
        <v>70</v>
      </c>
      <c r="G11" s="8" t="n">
        <v>95</v>
      </c>
      <c r="H11" s="1" t="n">
        <v>14</v>
      </c>
      <c r="I11" s="2" t="n">
        <f aca="false">+H11/E11-1</f>
        <v>-0.641025641025641</v>
      </c>
    </row>
    <row r="12" customFormat="false" ht="12.8" hidden="true" customHeight="false" outlineLevel="0" collapsed="false">
      <c r="A12" s="3" t="s">
        <v>26</v>
      </c>
      <c r="B12" s="1" t="s">
        <v>27</v>
      </c>
      <c r="C12" s="1" t="n">
        <v>20</v>
      </c>
      <c r="D12" s="1" t="n">
        <v>28</v>
      </c>
      <c r="E12" s="1" t="n">
        <v>25</v>
      </c>
      <c r="F12" s="8" t="n">
        <v>29</v>
      </c>
      <c r="G12" s="8" t="n">
        <v>45</v>
      </c>
      <c r="H12" s="1" t="n">
        <v>9</v>
      </c>
      <c r="I12" s="2" t="n">
        <f aca="false">+H12/E12-1</f>
        <v>-0.64</v>
      </c>
    </row>
    <row r="13" customFormat="false" ht="12.8" hidden="true" customHeight="false" outlineLevel="0" collapsed="false">
      <c r="A13" s="3" t="s">
        <v>28</v>
      </c>
      <c r="B13" s="1" t="s">
        <v>29</v>
      </c>
      <c r="C13" s="1" t="n">
        <v>75</v>
      </c>
      <c r="D13" s="1" t="n">
        <v>139</v>
      </c>
      <c r="E13" s="1" t="n">
        <v>89</v>
      </c>
      <c r="F13" s="8" t="n">
        <v>94</v>
      </c>
      <c r="G13" s="8" t="n">
        <v>150</v>
      </c>
      <c r="H13" s="1" t="n">
        <v>33</v>
      </c>
      <c r="I13" s="2" t="n">
        <f aca="false">+H13/E13-1</f>
        <v>-0.629213483146067</v>
      </c>
    </row>
    <row r="14" customFormat="false" ht="12.8" hidden="true" customHeight="false" outlineLevel="0" collapsed="false">
      <c r="A14" s="3" t="s">
        <v>30</v>
      </c>
      <c r="B14" s="1" t="s">
        <v>31</v>
      </c>
      <c r="C14" s="1" t="n">
        <v>5</v>
      </c>
      <c r="D14" s="1" t="n">
        <v>22</v>
      </c>
      <c r="E14" s="1" t="n">
        <v>8</v>
      </c>
      <c r="F14" s="8" t="n">
        <v>15</v>
      </c>
      <c r="G14" s="8" t="n">
        <v>20</v>
      </c>
      <c r="H14" s="1" t="n">
        <v>3</v>
      </c>
      <c r="I14" s="2" t="n">
        <f aca="false">+H14/E14-1</f>
        <v>-0.625</v>
      </c>
    </row>
    <row r="15" customFormat="false" ht="12.8" hidden="false" customHeight="false" outlineLevel="0" collapsed="false">
      <c r="A15" s="3" t="s">
        <v>32</v>
      </c>
      <c r="B15" s="1" t="s">
        <v>33</v>
      </c>
      <c r="C15" s="1" t="n">
        <v>1170</v>
      </c>
      <c r="D15" s="1" t="n">
        <v>1323</v>
      </c>
      <c r="E15" s="1" t="n">
        <v>627</v>
      </c>
      <c r="F15" s="8" t="n">
        <v>1159</v>
      </c>
      <c r="G15" s="8" t="n">
        <f aca="false">1475+75</f>
        <v>1550</v>
      </c>
      <c r="H15" s="1" t="n">
        <v>236</v>
      </c>
      <c r="I15" s="2" t="n">
        <f aca="false">+H15/E15-1</f>
        <v>-0.623604465709729</v>
      </c>
    </row>
    <row r="16" customFormat="false" ht="12.8" hidden="false" customHeight="false" outlineLevel="0" collapsed="false">
      <c r="A16" s="3" t="s">
        <v>34</v>
      </c>
      <c r="B16" s="1" t="s">
        <v>35</v>
      </c>
      <c r="C16" s="1" t="n">
        <v>870</v>
      </c>
      <c r="D16" s="1" t="n">
        <v>1148</v>
      </c>
      <c r="E16" s="1" t="n">
        <v>235</v>
      </c>
      <c r="F16" s="8" t="n">
        <v>754</v>
      </c>
      <c r="G16" s="8" t="n">
        <v>895</v>
      </c>
      <c r="H16" s="1" t="n">
        <v>94</v>
      </c>
      <c r="I16" s="2" t="n">
        <f aca="false">+H16/E16-1</f>
        <v>-0.6</v>
      </c>
    </row>
    <row r="17" customFormat="false" ht="12.8" hidden="false" customHeight="false" outlineLevel="0" collapsed="false">
      <c r="A17" s="3" t="s">
        <v>36</v>
      </c>
      <c r="B17" s="1" t="s">
        <v>37</v>
      </c>
      <c r="C17" s="1" t="n">
        <v>1590</v>
      </c>
      <c r="D17" s="1" t="n">
        <v>1419</v>
      </c>
      <c r="E17" s="1" t="n">
        <v>747</v>
      </c>
      <c r="F17" s="8" t="n">
        <v>1805</v>
      </c>
      <c r="G17" s="8" t="n">
        <f aca="false">2085+159</f>
        <v>2244</v>
      </c>
      <c r="H17" s="1" t="n">
        <v>308</v>
      </c>
      <c r="I17" s="2" t="n">
        <f aca="false">+H17/E17-1</f>
        <v>-0.58768406961178</v>
      </c>
    </row>
    <row r="18" customFormat="false" ht="12.8" hidden="false" customHeight="false" outlineLevel="0" collapsed="false">
      <c r="A18" s="3" t="s">
        <v>38</v>
      </c>
      <c r="B18" s="1" t="s">
        <v>39</v>
      </c>
      <c r="C18" s="1" t="n">
        <v>240</v>
      </c>
      <c r="D18" s="1" t="n">
        <v>380</v>
      </c>
      <c r="E18" s="1" t="n">
        <v>264</v>
      </c>
      <c r="F18" s="8" t="n">
        <v>396</v>
      </c>
      <c r="G18" s="8" t="n">
        <v>550</v>
      </c>
      <c r="H18" s="1" t="n">
        <v>110</v>
      </c>
      <c r="I18" s="2" t="n">
        <f aca="false">+H18/E18-1</f>
        <v>-0.583333333333333</v>
      </c>
    </row>
    <row r="19" customFormat="false" ht="12.8" hidden="false" customHeight="false" outlineLevel="0" collapsed="false">
      <c r="A19" s="3" t="s">
        <v>40</v>
      </c>
      <c r="B19" s="1" t="s">
        <v>41</v>
      </c>
      <c r="C19" s="1" t="n">
        <v>1745</v>
      </c>
      <c r="D19" s="1" t="n">
        <v>2003</v>
      </c>
      <c r="E19" s="1" t="n">
        <v>1588</v>
      </c>
      <c r="F19" s="8" t="n">
        <v>2116</v>
      </c>
      <c r="G19" s="8" t="n">
        <v>3035</v>
      </c>
      <c r="H19" s="1" t="n">
        <v>669</v>
      </c>
      <c r="I19" s="2" t="n">
        <f aca="false">+H19/E19-1</f>
        <v>-0.578715365239295</v>
      </c>
    </row>
    <row r="20" customFormat="false" ht="12.8" hidden="false" customHeight="false" outlineLevel="0" collapsed="false">
      <c r="A20" s="3" t="s">
        <v>42</v>
      </c>
      <c r="B20" s="1" t="s">
        <v>43</v>
      </c>
      <c r="C20" s="1" t="n">
        <v>1095</v>
      </c>
      <c r="D20" s="1" t="n">
        <v>1176</v>
      </c>
      <c r="E20" s="1" t="n">
        <v>1092</v>
      </c>
      <c r="F20" s="8" t="n">
        <v>1085</v>
      </c>
      <c r="G20" s="8" t="n">
        <v>1710</v>
      </c>
      <c r="H20" s="1" t="n">
        <v>467</v>
      </c>
      <c r="I20" s="2" t="n">
        <f aca="false">+H20/E20-1</f>
        <v>-0.572344322344322</v>
      </c>
    </row>
    <row r="21" customFormat="false" ht="12.8" hidden="false" customHeight="false" outlineLevel="0" collapsed="false">
      <c r="A21" s="3" t="s">
        <v>44</v>
      </c>
      <c r="B21" s="1" t="s">
        <v>45</v>
      </c>
      <c r="C21" s="1" t="n">
        <v>215</v>
      </c>
      <c r="D21" s="1" t="n">
        <v>274</v>
      </c>
      <c r="E21" s="1" t="n">
        <v>253</v>
      </c>
      <c r="F21" s="8" t="n">
        <v>246</v>
      </c>
      <c r="G21" s="8" t="n">
        <v>390</v>
      </c>
      <c r="H21" s="1" t="n">
        <v>109</v>
      </c>
      <c r="I21" s="2" t="n">
        <f aca="false">+H21/E21-1</f>
        <v>-0.569169960474308</v>
      </c>
    </row>
    <row r="22" customFormat="false" ht="12.8" hidden="false" customHeight="false" outlineLevel="0" collapsed="false">
      <c r="A22" s="3" t="s">
        <v>46</v>
      </c>
      <c r="B22" s="1" t="s">
        <v>47</v>
      </c>
      <c r="C22" s="1" t="n">
        <v>275</v>
      </c>
      <c r="D22" s="1" t="n">
        <v>338</v>
      </c>
      <c r="E22" s="1" t="n">
        <v>171</v>
      </c>
      <c r="F22" s="8" t="n">
        <v>250</v>
      </c>
      <c r="G22" s="8" t="n">
        <v>345</v>
      </c>
      <c r="H22" s="1" t="n">
        <v>76</v>
      </c>
      <c r="I22" s="2" t="n">
        <f aca="false">+H22/E22-1</f>
        <v>-0.555555555555556</v>
      </c>
    </row>
    <row r="23" customFormat="false" ht="12.8" hidden="true" customHeight="false" outlineLevel="0" collapsed="false">
      <c r="A23" s="3" t="s">
        <v>48</v>
      </c>
      <c r="B23" s="1" t="s">
        <v>49</v>
      </c>
      <c r="C23" s="1" t="n">
        <v>40</v>
      </c>
      <c r="D23" s="1" t="n">
        <v>39</v>
      </c>
      <c r="E23" s="1" t="n">
        <v>49</v>
      </c>
      <c r="F23" s="8" t="n">
        <v>43</v>
      </c>
      <c r="G23" s="8" t="n">
        <v>70</v>
      </c>
      <c r="H23" s="1" t="n">
        <v>22</v>
      </c>
      <c r="I23" s="2" t="n">
        <f aca="false">+H23/E23-1</f>
        <v>-0.551020408163265</v>
      </c>
    </row>
    <row r="24" customFormat="false" ht="12.8" hidden="true" customHeight="false" outlineLevel="0" collapsed="false">
      <c r="A24" s="3" t="s">
        <v>50</v>
      </c>
      <c r="B24" s="1" t="s">
        <v>51</v>
      </c>
      <c r="C24" s="1" t="n">
        <v>55</v>
      </c>
      <c r="D24" s="1" t="n">
        <v>105</v>
      </c>
      <c r="E24" s="1" t="n">
        <v>63</v>
      </c>
      <c r="F24" s="8" t="n">
        <v>46</v>
      </c>
      <c r="G24" s="8" t="n">
        <v>80</v>
      </c>
      <c r="H24" s="1" t="n">
        <v>29</v>
      </c>
      <c r="I24" s="2" t="n">
        <f aca="false">+H24/E24-1</f>
        <v>-0.53968253968254</v>
      </c>
    </row>
    <row r="25" customFormat="false" ht="12.8" hidden="false" customHeight="false" outlineLevel="0" collapsed="false">
      <c r="A25" s="3" t="s">
        <v>52</v>
      </c>
      <c r="B25" s="1" t="s">
        <v>53</v>
      </c>
      <c r="C25" s="1" t="n">
        <v>965</v>
      </c>
      <c r="D25" s="1" t="n">
        <v>1464</v>
      </c>
      <c r="E25" s="1" t="n">
        <v>507</v>
      </c>
      <c r="F25" s="8" t="n">
        <v>759</v>
      </c>
      <c r="G25" s="8" t="n">
        <v>1020</v>
      </c>
      <c r="H25" s="1" t="n">
        <v>246</v>
      </c>
      <c r="I25" s="2" t="n">
        <f aca="false">+H25/E25-1</f>
        <v>-0.514792899408284</v>
      </c>
    </row>
    <row r="26" customFormat="false" ht="12.8" hidden="false" customHeight="false" outlineLevel="0" collapsed="false">
      <c r="A26" s="3" t="s">
        <v>54</v>
      </c>
      <c r="B26" s="1" t="s">
        <v>55</v>
      </c>
      <c r="C26" s="1" t="n">
        <v>170</v>
      </c>
      <c r="D26" s="1" t="n">
        <v>211</v>
      </c>
      <c r="E26" s="1" t="n">
        <v>168</v>
      </c>
      <c r="F26" s="8" t="n">
        <v>199</v>
      </c>
      <c r="G26" s="8" t="n">
        <v>285</v>
      </c>
      <c r="H26" s="1" t="n">
        <v>82</v>
      </c>
      <c r="I26" s="2" t="n">
        <f aca="false">+H26/E26-1</f>
        <v>-0.511904761904762</v>
      </c>
    </row>
    <row r="27" customFormat="false" ht="12.8" hidden="true" customHeight="false" outlineLevel="0" collapsed="false">
      <c r="A27" s="3" t="s">
        <v>56</v>
      </c>
      <c r="B27" s="1" t="s">
        <v>57</v>
      </c>
      <c r="C27" s="1" t="n">
        <v>390</v>
      </c>
      <c r="D27" s="1" t="n">
        <v>254</v>
      </c>
      <c r="E27" s="1" t="n">
        <v>51</v>
      </c>
      <c r="F27" s="8" t="n">
        <v>109</v>
      </c>
      <c r="G27" s="8" t="n">
        <v>135</v>
      </c>
      <c r="H27" s="1" t="n">
        <v>25</v>
      </c>
      <c r="I27" s="2" t="n">
        <f aca="false">+H27/E27-1</f>
        <v>-0.509803921568627</v>
      </c>
    </row>
    <row r="28" customFormat="false" ht="12.8" hidden="false" customHeight="false" outlineLevel="0" collapsed="false">
      <c r="A28" s="3" t="s">
        <v>58</v>
      </c>
      <c r="B28" s="1" t="s">
        <v>59</v>
      </c>
      <c r="C28" s="1" t="n">
        <v>575</v>
      </c>
      <c r="D28" s="1" t="n">
        <v>405</v>
      </c>
      <c r="E28" s="1" t="n">
        <v>257</v>
      </c>
      <c r="F28" s="8" t="n">
        <v>320</v>
      </c>
      <c r="G28" s="8" t="n">
        <v>450</v>
      </c>
      <c r="H28" s="1" t="n">
        <v>127</v>
      </c>
      <c r="I28" s="2" t="n">
        <f aca="false">+H28/E28-1</f>
        <v>-0.505836575875486</v>
      </c>
    </row>
    <row r="29" customFormat="false" ht="12.8" hidden="false" customHeight="false" outlineLevel="0" collapsed="false">
      <c r="A29" s="3" t="s">
        <v>60</v>
      </c>
      <c r="B29" s="1" t="s">
        <v>61</v>
      </c>
      <c r="C29" s="1" t="n">
        <v>290</v>
      </c>
      <c r="D29" s="1" t="n">
        <v>343</v>
      </c>
      <c r="E29" s="1" t="n">
        <v>262</v>
      </c>
      <c r="F29" s="8" t="n">
        <v>359</v>
      </c>
      <c r="G29" s="8" t="n">
        <v>490</v>
      </c>
      <c r="H29" s="1" t="n">
        <v>131</v>
      </c>
      <c r="I29" s="2" t="n">
        <f aca="false">+H29/E29-1</f>
        <v>-0.5</v>
      </c>
    </row>
    <row r="30" customFormat="false" ht="12.8" hidden="false" customHeight="false" outlineLevel="0" collapsed="false">
      <c r="A30" s="3" t="s">
        <v>62</v>
      </c>
      <c r="B30" s="1" t="s">
        <v>63</v>
      </c>
      <c r="C30" s="1" t="n">
        <v>670</v>
      </c>
      <c r="D30" s="1" t="n">
        <v>1142</v>
      </c>
      <c r="E30" s="1" t="n">
        <v>710</v>
      </c>
      <c r="F30" s="8" t="n">
        <v>1240</v>
      </c>
      <c r="G30" s="8" t="n">
        <v>1590</v>
      </c>
      <c r="H30" s="1" t="n">
        <v>360</v>
      </c>
      <c r="I30" s="2" t="n">
        <f aca="false">+H30/E30-1</f>
        <v>-0.492957746478873</v>
      </c>
    </row>
    <row r="31" customFormat="false" ht="12.8" hidden="false" customHeight="false" outlineLevel="0" collapsed="false">
      <c r="A31" s="3" t="s">
        <v>64</v>
      </c>
      <c r="B31" s="1" t="s">
        <v>65</v>
      </c>
      <c r="C31" s="1" t="n">
        <v>105</v>
      </c>
      <c r="D31" s="1" t="n">
        <v>145</v>
      </c>
      <c r="E31" s="1" t="n">
        <v>90</v>
      </c>
      <c r="F31" s="8" t="n">
        <v>113</v>
      </c>
      <c r="G31" s="8" t="n">
        <v>155</v>
      </c>
      <c r="H31" s="1" t="n">
        <v>48</v>
      </c>
      <c r="I31" s="2" t="n">
        <f aca="false">+H31/E31-1</f>
        <v>-0.466666666666667</v>
      </c>
    </row>
    <row r="32" customFormat="false" ht="12.8" hidden="false" customHeight="false" outlineLevel="0" collapsed="false">
      <c r="A32" s="3" t="s">
        <v>66</v>
      </c>
      <c r="B32" s="1" t="s">
        <v>67</v>
      </c>
      <c r="C32" s="1" t="n">
        <v>1430</v>
      </c>
      <c r="D32" s="1" t="n">
        <v>1354</v>
      </c>
      <c r="E32" s="1" t="n">
        <v>676</v>
      </c>
      <c r="F32" s="8" t="n">
        <v>1296</v>
      </c>
      <c r="G32" s="8" t="n">
        <v>1610</v>
      </c>
      <c r="H32" s="1" t="n">
        <v>362</v>
      </c>
      <c r="I32" s="2" t="n">
        <f aca="false">+H32/E32-1</f>
        <v>-0.464497041420118</v>
      </c>
    </row>
    <row r="33" customFormat="false" ht="12.8" hidden="false" customHeight="false" outlineLevel="0" collapsed="false">
      <c r="A33" s="3" t="s">
        <v>68</v>
      </c>
      <c r="B33" s="1" t="s">
        <v>69</v>
      </c>
      <c r="C33" s="1" t="n">
        <v>1040</v>
      </c>
      <c r="D33" s="1" t="n">
        <v>756</v>
      </c>
      <c r="E33" s="1" t="n">
        <v>233</v>
      </c>
      <c r="F33" s="8" t="n">
        <v>403</v>
      </c>
      <c r="G33" s="8" t="n">
        <v>505</v>
      </c>
      <c r="H33" s="1" t="n">
        <v>131</v>
      </c>
      <c r="I33" s="2" t="n">
        <f aca="false">+H33/E33-1</f>
        <v>-0.437768240343348</v>
      </c>
    </row>
    <row r="34" customFormat="false" ht="12.8" hidden="true" customHeight="false" outlineLevel="0" collapsed="false">
      <c r="A34" s="3" t="s">
        <v>70</v>
      </c>
      <c r="B34" s="1" t="s">
        <v>71</v>
      </c>
      <c r="C34" s="1" t="n">
        <v>15</v>
      </c>
      <c r="D34" s="1" t="n">
        <v>20</v>
      </c>
      <c r="E34" s="1" t="n">
        <v>29</v>
      </c>
      <c r="F34" s="8" t="n">
        <v>43</v>
      </c>
      <c r="G34" s="8" t="n">
        <v>55</v>
      </c>
      <c r="H34" s="1" t="n">
        <v>17</v>
      </c>
      <c r="I34" s="2" t="n">
        <f aca="false">+H34/E34-1</f>
        <v>-0.413793103448276</v>
      </c>
    </row>
    <row r="35" customFormat="false" ht="12.8" hidden="false" customHeight="false" outlineLevel="0" collapsed="false">
      <c r="A35" s="3" t="s">
        <v>72</v>
      </c>
      <c r="B35" s="1" t="s">
        <v>73</v>
      </c>
      <c r="C35" s="1" t="n">
        <v>925</v>
      </c>
      <c r="D35" s="1" t="n">
        <v>920</v>
      </c>
      <c r="E35" s="1" t="n">
        <v>600</v>
      </c>
      <c r="F35" s="8" t="n">
        <v>1057</v>
      </c>
      <c r="G35" s="8" t="n">
        <v>1290</v>
      </c>
      <c r="H35" s="1" t="n">
        <v>367</v>
      </c>
      <c r="I35" s="2" t="n">
        <f aca="false">+H35/E35-1</f>
        <v>-0.388333333333333</v>
      </c>
    </row>
    <row r="36" customFormat="false" ht="12.8" hidden="false" customHeight="false" outlineLevel="0" collapsed="false">
      <c r="A36" s="3" t="s">
        <v>74</v>
      </c>
      <c r="B36" s="1" t="s">
        <v>75</v>
      </c>
      <c r="C36" s="1" t="n">
        <v>835</v>
      </c>
      <c r="D36" s="1" t="n">
        <v>1690</v>
      </c>
      <c r="E36" s="1" t="n">
        <v>606</v>
      </c>
      <c r="F36" s="8" t="n">
        <v>2260</v>
      </c>
      <c r="G36" s="8" t="n">
        <v>2495</v>
      </c>
      <c r="H36" s="1" t="n">
        <v>371</v>
      </c>
      <c r="I36" s="2" t="n">
        <f aca="false">+H36/E36-1</f>
        <v>-0.387788778877888</v>
      </c>
    </row>
    <row r="37" customFormat="false" ht="12.8" hidden="false" customHeight="false" outlineLevel="0" collapsed="false">
      <c r="A37" s="3" t="s">
        <v>76</v>
      </c>
      <c r="B37" s="1" t="s">
        <v>77</v>
      </c>
      <c r="C37" s="1" t="n">
        <v>530</v>
      </c>
      <c r="D37" s="1" t="n">
        <v>501</v>
      </c>
      <c r="E37" s="1" t="n">
        <v>175</v>
      </c>
      <c r="F37" s="8" t="n">
        <v>428</v>
      </c>
      <c r="G37" s="8" t="n">
        <v>495</v>
      </c>
      <c r="H37" s="1" t="n">
        <v>108</v>
      </c>
      <c r="I37" s="2" t="n">
        <f aca="false">+H37/E37-1</f>
        <v>-0.382857142857143</v>
      </c>
    </row>
    <row r="38" customFormat="false" ht="12.8" hidden="false" customHeight="false" outlineLevel="0" collapsed="false">
      <c r="A38" s="3" t="s">
        <v>78</v>
      </c>
      <c r="B38" s="1" t="s">
        <v>79</v>
      </c>
      <c r="C38" s="1" t="n">
        <v>2100</v>
      </c>
      <c r="D38" s="1" t="n">
        <v>2539</v>
      </c>
      <c r="E38" s="1" t="n">
        <v>1271</v>
      </c>
      <c r="F38" s="8" t="n">
        <v>2926</v>
      </c>
      <c r="G38" s="8" t="n">
        <v>3395</v>
      </c>
      <c r="H38" s="1" t="n">
        <v>802</v>
      </c>
      <c r="I38" s="2" t="n">
        <f aca="false">+H38/E38-1</f>
        <v>-0.369000786782061</v>
      </c>
    </row>
    <row r="39" customFormat="false" ht="12.8" hidden="false" customHeight="false" outlineLevel="0" collapsed="false">
      <c r="A39" s="3" t="s">
        <v>80</v>
      </c>
      <c r="B39" s="1" t="s">
        <v>81</v>
      </c>
      <c r="C39" s="1" t="n">
        <v>985</v>
      </c>
      <c r="D39" s="1" t="n">
        <v>1346</v>
      </c>
      <c r="E39" s="1" t="n">
        <v>700</v>
      </c>
      <c r="F39" s="8" t="n">
        <v>1786</v>
      </c>
      <c r="G39" s="8" t="n">
        <v>2040</v>
      </c>
      <c r="H39" s="1" t="n">
        <v>446</v>
      </c>
      <c r="I39" s="2" t="n">
        <f aca="false">+H39/E39-1</f>
        <v>-0.362857142857143</v>
      </c>
    </row>
    <row r="40" customFormat="false" ht="12.8" hidden="true" customHeight="false" outlineLevel="0" collapsed="false">
      <c r="A40" s="3" t="s">
        <v>82</v>
      </c>
      <c r="B40" s="1" t="s">
        <v>83</v>
      </c>
      <c r="C40" s="1" t="n">
        <v>15</v>
      </c>
      <c r="D40" s="1" t="n">
        <v>16</v>
      </c>
      <c r="E40" s="1" t="n">
        <v>6</v>
      </c>
      <c r="F40" s="8" t="n">
        <v>23</v>
      </c>
      <c r="G40" s="8" t="n">
        <v>25</v>
      </c>
      <c r="H40" s="1" t="n">
        <v>4</v>
      </c>
      <c r="I40" s="2" t="n">
        <f aca="false">+H40/E40-1</f>
        <v>-0.333333333333333</v>
      </c>
    </row>
    <row r="41" customFormat="false" ht="12.8" hidden="false" customHeight="false" outlineLevel="0" collapsed="false">
      <c r="A41" s="3" t="s">
        <v>84</v>
      </c>
      <c r="B41" s="1" t="s">
        <v>85</v>
      </c>
      <c r="C41" s="1" t="n">
        <v>2305</v>
      </c>
      <c r="D41" s="1" t="n">
        <v>994</v>
      </c>
      <c r="E41" s="1" t="n">
        <v>2846</v>
      </c>
      <c r="F41" s="8" t="n">
        <v>6285</v>
      </c>
      <c r="G41" s="8" t="n">
        <v>7195</v>
      </c>
      <c r="H41" s="1" t="n">
        <v>1936</v>
      </c>
      <c r="I41" s="2" t="n">
        <f aca="false">+H41/E41-1</f>
        <v>-0.319747013352073</v>
      </c>
    </row>
    <row r="42" customFormat="false" ht="12.8" hidden="false" customHeight="false" outlineLevel="0" collapsed="false">
      <c r="A42" s="3" t="s">
        <v>86</v>
      </c>
      <c r="B42" s="1" t="s">
        <v>87</v>
      </c>
      <c r="C42" s="1" t="n">
        <v>65</v>
      </c>
      <c r="D42" s="1" t="n">
        <v>134</v>
      </c>
      <c r="E42" s="1" t="n">
        <v>117</v>
      </c>
      <c r="F42" s="8" t="n">
        <v>228</v>
      </c>
      <c r="G42" s="8" t="n">
        <v>265</v>
      </c>
      <c r="H42" s="1" t="n">
        <v>80</v>
      </c>
      <c r="I42" s="2" t="n">
        <f aca="false">+H42/E42-1</f>
        <v>-0.316239316239316</v>
      </c>
    </row>
    <row r="43" customFormat="false" ht="12.8" hidden="true" customHeight="false" outlineLevel="0" collapsed="false">
      <c r="A43" s="3" t="s">
        <v>88</v>
      </c>
      <c r="B43" s="1" t="s">
        <v>89</v>
      </c>
      <c r="C43" s="1" t="n">
        <v>130</v>
      </c>
      <c r="D43" s="1" t="n">
        <v>150</v>
      </c>
      <c r="E43" s="1" t="n">
        <v>89</v>
      </c>
      <c r="F43" s="8" t="n">
        <v>107</v>
      </c>
      <c r="G43" s="8" t="n">
        <v>135</v>
      </c>
      <c r="H43" s="1" t="n">
        <v>61</v>
      </c>
      <c r="I43" s="2" t="n">
        <f aca="false">+H43/E43-1</f>
        <v>-0.314606741573034</v>
      </c>
    </row>
    <row r="44" customFormat="false" ht="12.8" hidden="false" customHeight="false" outlineLevel="0" collapsed="false">
      <c r="A44" s="3" t="s">
        <v>90</v>
      </c>
      <c r="B44" s="1" t="s">
        <v>91</v>
      </c>
      <c r="C44" s="1" t="n">
        <v>1025</v>
      </c>
      <c r="D44" s="1" t="n">
        <v>601</v>
      </c>
      <c r="E44" s="1" t="n">
        <v>324</v>
      </c>
      <c r="F44" s="8" t="n">
        <v>727</v>
      </c>
      <c r="G44" s="8" t="n">
        <v>825</v>
      </c>
      <c r="H44" s="1" t="n">
        <v>226</v>
      </c>
      <c r="I44" s="2" t="n">
        <f aca="false">+H44/E44-1</f>
        <v>-0.302469135802469</v>
      </c>
    </row>
    <row r="45" customFormat="false" ht="12.8" hidden="false" customHeight="false" outlineLevel="0" collapsed="false">
      <c r="A45" s="3" t="s">
        <v>92</v>
      </c>
      <c r="B45" s="1" t="s">
        <v>93</v>
      </c>
      <c r="C45" s="1" t="n">
        <v>3980</v>
      </c>
      <c r="D45" s="1" t="n">
        <v>4629</v>
      </c>
      <c r="E45" s="1" t="n">
        <v>2492</v>
      </c>
      <c r="F45" s="8" t="n">
        <v>5996</v>
      </c>
      <c r="G45" s="8" t="n">
        <v>6710</v>
      </c>
      <c r="H45" s="1" t="n">
        <v>1778</v>
      </c>
      <c r="I45" s="2" t="n">
        <f aca="false">+H45/E45-1</f>
        <v>-0.286516853932584</v>
      </c>
    </row>
    <row r="46" customFormat="false" ht="12.8" hidden="false" customHeight="false" outlineLevel="0" collapsed="false">
      <c r="A46" s="3" t="s">
        <v>94</v>
      </c>
      <c r="B46" s="1" t="s">
        <v>95</v>
      </c>
      <c r="C46" s="1" t="n">
        <v>390</v>
      </c>
      <c r="D46" s="1" t="n">
        <v>488</v>
      </c>
      <c r="E46" s="1" t="n">
        <v>284</v>
      </c>
      <c r="F46" s="8" t="n">
        <v>698</v>
      </c>
      <c r="G46" s="8" t="n">
        <v>770</v>
      </c>
      <c r="H46" s="1" t="n">
        <v>212</v>
      </c>
      <c r="I46" s="2" t="n">
        <f aca="false">+H46/E46-1</f>
        <v>-0.253521126760563</v>
      </c>
    </row>
    <row r="47" customFormat="false" ht="12.8" hidden="true" customHeight="false" outlineLevel="0" collapsed="false">
      <c r="A47" s="3" t="s">
        <v>96</v>
      </c>
      <c r="B47" s="1" t="s">
        <v>97</v>
      </c>
      <c r="C47" s="9" t="n">
        <v>15</v>
      </c>
      <c r="D47" s="1" t="n">
        <v>8</v>
      </c>
      <c r="E47" s="1" t="n">
        <v>5</v>
      </c>
      <c r="F47" s="8" t="n">
        <v>9</v>
      </c>
      <c r="G47" s="10" t="n">
        <v>10</v>
      </c>
      <c r="H47" s="1" t="n">
        <v>4</v>
      </c>
      <c r="I47" s="2" t="n">
        <f aca="false">+H47/E47-1</f>
        <v>-0.2</v>
      </c>
    </row>
    <row r="48" customFormat="false" ht="12.8" hidden="false" customHeight="false" outlineLevel="0" collapsed="false">
      <c r="A48" s="3" t="s">
        <v>98</v>
      </c>
      <c r="B48" s="1" t="s">
        <v>99</v>
      </c>
      <c r="C48" s="1" t="n">
        <v>475</v>
      </c>
      <c r="D48" s="1" t="n">
        <v>120</v>
      </c>
      <c r="E48" s="1" t="n">
        <v>226</v>
      </c>
      <c r="F48" s="8" t="n">
        <v>501</v>
      </c>
      <c r="G48" s="8" t="n">
        <v>525</v>
      </c>
      <c r="H48" s="1" t="n">
        <v>202</v>
      </c>
      <c r="I48" s="2" t="n">
        <f aca="false">+H48/E48-1</f>
        <v>-0.106194690265487</v>
      </c>
    </row>
    <row r="49" customFormat="false" ht="12.8" hidden="false" customHeight="false" outlineLevel="0" collapsed="false">
      <c r="A49" s="3" t="s">
        <v>100</v>
      </c>
      <c r="B49" s="1" t="s">
        <v>101</v>
      </c>
      <c r="C49" s="1" t="n">
        <v>420</v>
      </c>
      <c r="D49" s="1" t="n">
        <v>411</v>
      </c>
      <c r="E49" s="1" t="n">
        <v>198</v>
      </c>
      <c r="F49" s="8" t="n">
        <v>411</v>
      </c>
      <c r="G49" s="8" t="n">
        <f aca="false">430</f>
        <v>430</v>
      </c>
      <c r="H49" s="1" t="n">
        <v>179</v>
      </c>
      <c r="I49" s="2" t="n">
        <f aca="false">+H49/E49-1</f>
        <v>-0.0959595959595959</v>
      </c>
    </row>
    <row r="50" customFormat="false" ht="12.8" hidden="true" customHeight="false" outlineLevel="0" collapsed="false">
      <c r="A50" s="3" t="s">
        <v>102</v>
      </c>
      <c r="B50" s="1" t="s">
        <v>103</v>
      </c>
      <c r="C50" s="1" t="n">
        <v>25</v>
      </c>
      <c r="D50" s="1" t="n">
        <v>23</v>
      </c>
      <c r="E50" s="1" t="n">
        <v>23</v>
      </c>
      <c r="F50" s="8" t="n">
        <v>18</v>
      </c>
      <c r="G50" s="8" t="n">
        <v>20</v>
      </c>
      <c r="H50" s="1" t="n">
        <v>21</v>
      </c>
      <c r="I50" s="2" t="n">
        <f aca="false">+H50/E50-1</f>
        <v>-0.0869565217391305</v>
      </c>
    </row>
    <row r="51" customFormat="false" ht="12.8" hidden="false" customHeight="false" outlineLevel="0" collapsed="false">
      <c r="A51" s="3" t="s">
        <v>104</v>
      </c>
      <c r="B51" s="1" t="s">
        <v>105</v>
      </c>
      <c r="C51" s="1" t="n">
        <v>74385</v>
      </c>
      <c r="D51" s="1" t="n">
        <v>84598</v>
      </c>
      <c r="E51" s="1" t="n">
        <v>48927</v>
      </c>
      <c r="F51" s="8" t="n">
        <v>130933</v>
      </c>
      <c r="G51" s="8" t="n">
        <v>134454</v>
      </c>
      <c r="H51" s="1" t="n">
        <v>45406</v>
      </c>
      <c r="I51" s="2" t="n">
        <f aca="false">+H51/E51-1</f>
        <v>-0.0719643550595785</v>
      </c>
    </row>
    <row r="52" customFormat="false" ht="12.8" hidden="false" customHeight="false" outlineLevel="0" collapsed="false">
      <c r="A52" s="3" t="s">
        <v>106</v>
      </c>
      <c r="B52" s="1" t="s">
        <v>107</v>
      </c>
      <c r="C52" s="1" t="n">
        <v>3925</v>
      </c>
      <c r="D52" s="1" t="n">
        <v>4490</v>
      </c>
      <c r="E52" s="1" t="n">
        <v>1679</v>
      </c>
      <c r="F52" s="8" t="n">
        <v>5453</v>
      </c>
      <c r="G52" s="8" t="n">
        <v>5530</v>
      </c>
      <c r="H52" s="1" t="n">
        <v>1602</v>
      </c>
      <c r="I52" s="2" t="n">
        <f aca="false">+H52/E52-1</f>
        <v>-0.0458606313281715</v>
      </c>
    </row>
    <row r="53" customFormat="false" ht="12.8" hidden="false" customHeight="false" outlineLevel="0" collapsed="false">
      <c r="A53" s="3"/>
      <c r="C53" s="9" t="n">
        <v>74370</v>
      </c>
      <c r="D53" s="9" t="n">
        <v>84595</v>
      </c>
      <c r="E53" s="9" t="n">
        <v>48037</v>
      </c>
      <c r="F53" s="9" t="n">
        <v>129053</v>
      </c>
      <c r="G53" s="9" t="n">
        <v>130144</v>
      </c>
      <c r="H53" s="9" t="n">
        <v>47004</v>
      </c>
      <c r="I53" s="2" t="n">
        <f aca="false">+H53/E53-1</f>
        <v>-0.021504257135125</v>
      </c>
    </row>
    <row r="54" customFormat="false" ht="12.8" hidden="false" customHeight="false" outlineLevel="0" collapsed="false">
      <c r="A54" s="3" t="s">
        <v>108</v>
      </c>
      <c r="B54" s="1" t="s">
        <v>109</v>
      </c>
      <c r="C54" s="1" t="n">
        <v>1025</v>
      </c>
      <c r="D54" s="1" t="n">
        <v>884</v>
      </c>
      <c r="E54" s="1" t="n">
        <v>392</v>
      </c>
      <c r="F54" s="8" t="n">
        <v>1378</v>
      </c>
      <c r="G54" s="8" t="n">
        <v>1380</v>
      </c>
      <c r="H54" s="1" t="n">
        <v>390</v>
      </c>
      <c r="I54" s="2" t="n">
        <f aca="false">+H54/E54-1</f>
        <v>-0.00510204081632648</v>
      </c>
    </row>
    <row r="55" customFormat="false" ht="12.8" hidden="true" customHeight="false" outlineLevel="0" collapsed="false">
      <c r="A55" s="3" t="s">
        <v>110</v>
      </c>
      <c r="B55" s="1" t="s">
        <v>111</v>
      </c>
      <c r="D55" s="1" t="n">
        <v>4</v>
      </c>
      <c r="E55" s="1" t="n">
        <v>4</v>
      </c>
      <c r="F55" s="8"/>
      <c r="G55" s="8"/>
      <c r="H55" s="1" t="n">
        <v>4</v>
      </c>
      <c r="I55" s="2" t="n">
        <f aca="false">+H55/E55-1</f>
        <v>0</v>
      </c>
    </row>
    <row r="56" customFormat="false" ht="12.8" hidden="true" customHeight="false" outlineLevel="0" collapsed="false">
      <c r="A56" s="3" t="s">
        <v>112</v>
      </c>
      <c r="B56" s="1" t="s">
        <v>113</v>
      </c>
      <c r="D56" s="1" t="n">
        <v>4</v>
      </c>
      <c r="E56" s="1" t="n">
        <v>4</v>
      </c>
      <c r="F56" s="8"/>
      <c r="G56" s="8"/>
      <c r="H56" s="1" t="n">
        <v>4</v>
      </c>
      <c r="I56" s="2" t="n">
        <f aca="false">+H56/E56-1</f>
        <v>0</v>
      </c>
    </row>
    <row r="57" customFormat="false" ht="12.8" hidden="true" customHeight="false" outlineLevel="0" collapsed="false">
      <c r="A57" s="3" t="s">
        <v>114</v>
      </c>
      <c r="B57" s="1" t="s">
        <v>115</v>
      </c>
      <c r="D57" s="1" t="n">
        <v>4</v>
      </c>
      <c r="E57" s="1" t="n">
        <v>4</v>
      </c>
      <c r="F57" s="8" t="n">
        <v>0</v>
      </c>
      <c r="G57" s="8"/>
      <c r="H57" s="1" t="n">
        <v>4</v>
      </c>
      <c r="I57" s="2" t="n">
        <f aca="false">+H57/E57-1</f>
        <v>0</v>
      </c>
    </row>
    <row r="58" customFormat="false" ht="12.8" hidden="true" customHeight="false" outlineLevel="0" collapsed="false">
      <c r="A58" s="3" t="s">
        <v>116</v>
      </c>
      <c r="B58" s="1" t="s">
        <v>117</v>
      </c>
      <c r="D58" s="1" t="n">
        <v>3</v>
      </c>
      <c r="E58" s="1" t="n">
        <v>3</v>
      </c>
      <c r="F58" s="8"/>
      <c r="G58" s="8"/>
      <c r="H58" s="1" t="n">
        <v>3</v>
      </c>
      <c r="I58" s="2" t="n">
        <f aca="false">+H58/E58-1</f>
        <v>0</v>
      </c>
    </row>
    <row r="59" customFormat="false" ht="12.8" hidden="true" customHeight="false" outlineLevel="0" collapsed="false">
      <c r="A59" s="3" t="s">
        <v>118</v>
      </c>
      <c r="B59" s="1" t="s">
        <v>119</v>
      </c>
      <c r="C59" s="1" t="n">
        <v>5</v>
      </c>
      <c r="D59" s="1" t="n">
        <v>3</v>
      </c>
      <c r="E59" s="1" t="n">
        <v>3</v>
      </c>
      <c r="F59" s="8"/>
      <c r="G59" s="8"/>
      <c r="H59" s="1" t="n">
        <v>3</v>
      </c>
      <c r="I59" s="2" t="n">
        <f aca="false">+H59/E59-1</f>
        <v>0</v>
      </c>
    </row>
    <row r="60" customFormat="false" ht="12.8" hidden="true" customHeight="false" outlineLevel="0" collapsed="false">
      <c r="A60" s="3" t="s">
        <v>120</v>
      </c>
      <c r="B60" s="1" t="s">
        <v>121</v>
      </c>
      <c r="D60" s="1" t="n">
        <v>1</v>
      </c>
      <c r="E60" s="1" t="n">
        <v>2</v>
      </c>
      <c r="F60" s="8" t="n">
        <v>5</v>
      </c>
      <c r="G60" s="8" t="n">
        <v>5</v>
      </c>
      <c r="H60" s="1" t="n">
        <v>2</v>
      </c>
      <c r="I60" s="2" t="n">
        <f aca="false">+H60/E60-1</f>
        <v>0</v>
      </c>
    </row>
    <row r="61" customFormat="false" ht="12.8" hidden="true" customHeight="false" outlineLevel="0" collapsed="false">
      <c r="A61" s="3" t="s">
        <v>122</v>
      </c>
      <c r="B61" s="1" t="s">
        <v>123</v>
      </c>
      <c r="D61" s="1" t="n">
        <v>1</v>
      </c>
      <c r="E61" s="1" t="n">
        <v>1</v>
      </c>
      <c r="F61" s="8"/>
      <c r="G61" s="8"/>
      <c r="H61" s="1" t="n">
        <v>1</v>
      </c>
      <c r="I61" s="2" t="n">
        <f aca="false">+H61/E61-1</f>
        <v>0</v>
      </c>
    </row>
    <row r="62" customFormat="false" ht="12.8" hidden="true" customHeight="false" outlineLevel="0" collapsed="false">
      <c r="A62" s="3" t="s">
        <v>124</v>
      </c>
      <c r="B62" s="1" t="s">
        <v>125</v>
      </c>
      <c r="D62" s="1" t="n">
        <v>1</v>
      </c>
      <c r="E62" s="1" t="n">
        <v>1</v>
      </c>
      <c r="F62" s="8"/>
      <c r="G62" s="8"/>
      <c r="H62" s="1" t="n">
        <v>1</v>
      </c>
      <c r="I62" s="2" t="n">
        <f aca="false">+H62/E62-1</f>
        <v>0</v>
      </c>
    </row>
    <row r="63" customFormat="false" ht="12.8" hidden="true" customHeight="false" outlineLevel="0" collapsed="false">
      <c r="A63" s="3" t="s">
        <v>126</v>
      </c>
      <c r="B63" s="1" t="s">
        <v>127</v>
      </c>
      <c r="D63" s="1" t="n">
        <v>1</v>
      </c>
      <c r="E63" s="1" t="n">
        <v>1</v>
      </c>
      <c r="F63" s="8"/>
      <c r="G63" s="8"/>
      <c r="H63" s="1" t="n">
        <v>1</v>
      </c>
      <c r="I63" s="2" t="n">
        <f aca="false">+H63/E63-1</f>
        <v>0</v>
      </c>
    </row>
    <row r="64" customFormat="false" ht="12.8" hidden="true" customHeight="false" outlineLevel="0" collapsed="false">
      <c r="A64" s="3" t="s">
        <v>128</v>
      </c>
      <c r="B64" s="1" t="s">
        <v>129</v>
      </c>
      <c r="D64" s="1" t="n">
        <v>1</v>
      </c>
      <c r="E64" s="1" t="n">
        <v>1</v>
      </c>
      <c r="F64" s="8"/>
      <c r="G64" s="8"/>
      <c r="H64" s="1" t="n">
        <v>1</v>
      </c>
      <c r="I64" s="2" t="n">
        <f aca="false">+H64/E64-1</f>
        <v>0</v>
      </c>
    </row>
    <row r="65" customFormat="false" ht="12.8" hidden="true" customHeight="false" outlineLevel="0" collapsed="false">
      <c r="A65" s="3" t="s">
        <v>130</v>
      </c>
      <c r="B65" s="1" t="s">
        <v>131</v>
      </c>
      <c r="D65" s="1" t="n">
        <v>1</v>
      </c>
      <c r="E65" s="1" t="n">
        <v>1</v>
      </c>
      <c r="F65" s="8"/>
      <c r="G65" s="8"/>
      <c r="H65" s="1" t="n">
        <v>1</v>
      </c>
      <c r="I65" s="2" t="n">
        <f aca="false">+H65/E65-1</f>
        <v>0</v>
      </c>
    </row>
    <row r="66" customFormat="false" ht="12.8" hidden="true" customHeight="false" outlineLevel="0" collapsed="false">
      <c r="A66" s="3" t="s">
        <v>132</v>
      </c>
      <c r="B66" s="1" t="s">
        <v>133</v>
      </c>
      <c r="D66" s="1" t="n">
        <v>1</v>
      </c>
      <c r="E66" s="1" t="n">
        <v>1</v>
      </c>
      <c r="F66" s="8"/>
      <c r="G66" s="8"/>
      <c r="H66" s="1" t="n">
        <v>1</v>
      </c>
      <c r="I66" s="2" t="n">
        <f aca="false">+H66/E66-1</f>
        <v>0</v>
      </c>
    </row>
    <row r="67" customFormat="false" ht="12.8" hidden="true" customHeight="false" outlineLevel="0" collapsed="false">
      <c r="A67" s="3" t="s">
        <v>134</v>
      </c>
      <c r="B67" s="1" t="s">
        <v>135</v>
      </c>
      <c r="D67" s="1" t="n">
        <v>1</v>
      </c>
      <c r="E67" s="1" t="n">
        <v>1</v>
      </c>
      <c r="F67" s="8"/>
      <c r="G67" s="8"/>
      <c r="H67" s="1" t="n">
        <v>1</v>
      </c>
      <c r="I67" s="2" t="n">
        <f aca="false">+H67/E67-1</f>
        <v>0</v>
      </c>
    </row>
    <row r="68" customFormat="false" ht="12.8" hidden="true" customHeight="false" outlineLevel="0" collapsed="false">
      <c r="A68" s="3" t="s">
        <v>136</v>
      </c>
      <c r="B68" s="1" t="s">
        <v>137</v>
      </c>
      <c r="D68" s="1" t="n">
        <v>1</v>
      </c>
      <c r="E68" s="1" t="n">
        <v>1</v>
      </c>
      <c r="F68" s="8"/>
      <c r="G68" s="8"/>
      <c r="H68" s="1" t="n">
        <v>1</v>
      </c>
      <c r="I68" s="2" t="n">
        <f aca="false">+H68/E68-1</f>
        <v>0</v>
      </c>
    </row>
    <row r="69" customFormat="false" ht="12.8" hidden="true" customHeight="false" outlineLevel="0" collapsed="false">
      <c r="A69" s="3" t="s">
        <v>138</v>
      </c>
      <c r="B69" s="1" t="s">
        <v>139</v>
      </c>
      <c r="D69" s="1" t="n">
        <v>1</v>
      </c>
      <c r="E69" s="1" t="n">
        <v>1</v>
      </c>
      <c r="F69" s="8"/>
      <c r="G69" s="8"/>
      <c r="H69" s="1" t="n">
        <v>1</v>
      </c>
      <c r="I69" s="2" t="n">
        <f aca="false">+H69/E69-1</f>
        <v>0</v>
      </c>
    </row>
    <row r="70" customFormat="false" ht="12.8" hidden="true" customHeight="false" outlineLevel="0" collapsed="false">
      <c r="A70" s="3" t="s">
        <v>140</v>
      </c>
      <c r="B70" s="1" t="s">
        <v>141</v>
      </c>
      <c r="D70" s="1" t="n">
        <v>1</v>
      </c>
      <c r="E70" s="1" t="n">
        <v>1</v>
      </c>
      <c r="F70" s="8"/>
      <c r="G70" s="8"/>
      <c r="H70" s="1" t="n">
        <v>1</v>
      </c>
      <c r="I70" s="2" t="n">
        <f aca="false">+H70/E70-1</f>
        <v>0</v>
      </c>
    </row>
    <row r="71" customFormat="false" ht="12.8" hidden="true" customHeight="false" outlineLevel="0" collapsed="false">
      <c r="A71" s="3" t="s">
        <v>142</v>
      </c>
      <c r="B71" s="1" t="s">
        <v>143</v>
      </c>
      <c r="D71" s="1" t="n">
        <v>1</v>
      </c>
      <c r="E71" s="1" t="n">
        <v>1</v>
      </c>
      <c r="F71" s="8"/>
      <c r="G71" s="8"/>
      <c r="H71" s="1" t="n">
        <v>1</v>
      </c>
      <c r="I71" s="2" t="n">
        <f aca="false">+H71/E71-1</f>
        <v>0</v>
      </c>
    </row>
    <row r="72" customFormat="false" ht="12.8" hidden="false" customHeight="false" outlineLevel="0" collapsed="false">
      <c r="A72" s="3" t="s">
        <v>144</v>
      </c>
      <c r="B72" s="1" t="s">
        <v>145</v>
      </c>
      <c r="C72" s="1" t="n">
        <v>370</v>
      </c>
      <c r="D72" s="1" t="n">
        <v>371</v>
      </c>
      <c r="E72" s="1" t="n">
        <v>249</v>
      </c>
      <c r="F72" s="8" t="n">
        <v>382</v>
      </c>
      <c r="G72" s="8" t="n">
        <v>380</v>
      </c>
      <c r="H72" s="1" t="n">
        <v>251</v>
      </c>
      <c r="I72" s="2" t="n">
        <f aca="false">+H72/E72-1</f>
        <v>0.00803212851405633</v>
      </c>
    </row>
    <row r="73" customFormat="false" ht="12.8" hidden="true" customHeight="false" outlineLevel="0" collapsed="false">
      <c r="A73" s="3" t="s">
        <v>146</v>
      </c>
      <c r="B73" s="1" t="s">
        <v>147</v>
      </c>
      <c r="C73" s="1" t="n">
        <v>10</v>
      </c>
      <c r="D73" s="1" t="n">
        <v>14</v>
      </c>
      <c r="E73" s="1" t="n">
        <v>14</v>
      </c>
      <c r="F73" s="8" t="n">
        <v>1</v>
      </c>
      <c r="G73" s="8"/>
      <c r="H73" s="1" t="n">
        <v>15</v>
      </c>
      <c r="I73" s="2" t="n">
        <f aca="false">+H73/E73-1</f>
        <v>0.0714285714285714</v>
      </c>
    </row>
    <row r="74" customFormat="false" ht="12.8" hidden="true" customHeight="false" outlineLevel="0" collapsed="false">
      <c r="A74" s="3" t="s">
        <v>148</v>
      </c>
      <c r="B74" s="1" t="s">
        <v>149</v>
      </c>
      <c r="C74" s="1" t="n">
        <v>40</v>
      </c>
      <c r="D74" s="1" t="n">
        <v>79</v>
      </c>
      <c r="E74" s="1" t="n">
        <v>14</v>
      </c>
      <c r="F74" s="8" t="n">
        <v>31</v>
      </c>
      <c r="G74" s="8" t="n">
        <v>30</v>
      </c>
      <c r="H74" s="1" t="n">
        <v>15</v>
      </c>
      <c r="I74" s="2" t="n">
        <f aca="false">+H74/E74-1</f>
        <v>0.0714285714285714</v>
      </c>
    </row>
    <row r="75" customFormat="false" ht="12.8" hidden="false" customHeight="false" outlineLevel="0" collapsed="false">
      <c r="A75" s="3" t="s">
        <v>150</v>
      </c>
      <c r="B75" s="1" t="s">
        <v>151</v>
      </c>
      <c r="C75" s="1" t="n">
        <v>1150</v>
      </c>
      <c r="D75" s="1" t="n">
        <v>224</v>
      </c>
      <c r="E75" s="1" t="n">
        <v>282</v>
      </c>
      <c r="F75" s="8" t="n">
        <v>1227</v>
      </c>
      <c r="G75" s="8" t="n">
        <v>1205</v>
      </c>
      <c r="H75" s="1" t="n">
        <v>304</v>
      </c>
      <c r="I75" s="2" t="n">
        <f aca="false">+H75/E75-1</f>
        <v>0.0780141843971631</v>
      </c>
    </row>
    <row r="76" customFormat="false" ht="12.8" hidden="false" customHeight="false" outlineLevel="0" collapsed="false">
      <c r="A76" s="3" t="s">
        <v>152</v>
      </c>
      <c r="B76" s="1" t="s">
        <v>153</v>
      </c>
      <c r="C76" s="1" t="n">
        <v>95</v>
      </c>
      <c r="D76" s="1" t="n">
        <v>161</v>
      </c>
      <c r="E76" s="1" t="n">
        <v>88</v>
      </c>
      <c r="F76" s="8" t="n">
        <v>192</v>
      </c>
      <c r="G76" s="8" t="n">
        <v>185</v>
      </c>
      <c r="H76" s="1" t="n">
        <v>95</v>
      </c>
      <c r="I76" s="2" t="n">
        <f aca="false">+H76/E76-1</f>
        <v>0.0795454545454546</v>
      </c>
    </row>
    <row r="77" customFormat="false" ht="12.8" hidden="false" customHeight="false" outlineLevel="0" collapsed="false">
      <c r="A77" s="3" t="s">
        <v>154</v>
      </c>
      <c r="B77" s="1" t="s">
        <v>155</v>
      </c>
      <c r="C77" s="1" t="n">
        <v>7740</v>
      </c>
      <c r="D77" s="1" t="n">
        <v>10527</v>
      </c>
      <c r="E77" s="1" t="n">
        <v>7582</v>
      </c>
      <c r="F77" s="7" t="n">
        <v>17698</v>
      </c>
      <c r="G77" s="7" t="n">
        <v>16900</v>
      </c>
      <c r="H77" s="1" t="n">
        <v>8380</v>
      </c>
      <c r="I77" s="2" t="n">
        <f aca="false">+H77/E77-1</f>
        <v>0.105249274597731</v>
      </c>
    </row>
    <row r="78" customFormat="false" ht="12.8" hidden="false" customHeight="false" outlineLevel="0" collapsed="false">
      <c r="A78" s="3" t="s">
        <v>156</v>
      </c>
      <c r="B78" s="1" t="s">
        <v>157</v>
      </c>
      <c r="C78" s="1" t="n">
        <v>605</v>
      </c>
      <c r="D78" s="1" t="n">
        <v>567</v>
      </c>
      <c r="E78" s="1" t="n">
        <v>253</v>
      </c>
      <c r="F78" s="8" t="n">
        <v>907</v>
      </c>
      <c r="G78" s="8" t="n">
        <v>880</v>
      </c>
      <c r="H78" s="1" t="n">
        <v>280</v>
      </c>
      <c r="I78" s="2" t="n">
        <f aca="false">+H78/E78-1</f>
        <v>0.106719367588933</v>
      </c>
    </row>
    <row r="79" customFormat="false" ht="12.8" hidden="false" customHeight="false" outlineLevel="0" collapsed="false">
      <c r="A79" s="3" t="s">
        <v>158</v>
      </c>
      <c r="B79" s="1" t="s">
        <v>159</v>
      </c>
      <c r="C79" s="1" t="n">
        <v>150</v>
      </c>
      <c r="D79" s="1" t="n">
        <v>101</v>
      </c>
      <c r="E79" s="1" t="n">
        <v>73</v>
      </c>
      <c r="F79" s="8" t="n">
        <v>208</v>
      </c>
      <c r="G79" s="8" t="n">
        <v>200</v>
      </c>
      <c r="H79" s="1" t="n">
        <v>81</v>
      </c>
      <c r="I79" s="2" t="n">
        <f aca="false">+H79/E79-1</f>
        <v>0.10958904109589</v>
      </c>
    </row>
    <row r="80" customFormat="false" ht="12.8" hidden="false" customHeight="false" outlineLevel="0" collapsed="false">
      <c r="A80" s="3" t="s">
        <v>160</v>
      </c>
      <c r="B80" s="1" t="s">
        <v>161</v>
      </c>
      <c r="C80" s="1" t="n">
        <v>385</v>
      </c>
      <c r="D80" s="1" t="n">
        <v>583</v>
      </c>
      <c r="E80" s="1" t="n">
        <v>445</v>
      </c>
      <c r="F80" s="8" t="n">
        <v>1791</v>
      </c>
      <c r="G80" s="8" t="n">
        <v>1740</v>
      </c>
      <c r="H80" s="1" t="n">
        <v>496</v>
      </c>
      <c r="I80" s="2" t="n">
        <f aca="false">+H80/E80-1</f>
        <v>0.114606741573034</v>
      </c>
    </row>
    <row r="81" customFormat="false" ht="12.8" hidden="true" customHeight="false" outlineLevel="0" collapsed="false">
      <c r="A81" s="3" t="s">
        <v>0</v>
      </c>
      <c r="B81" s="1" t="s">
        <v>162</v>
      </c>
      <c r="C81" s="1" t="n">
        <v>95</v>
      </c>
      <c r="D81" s="1" t="n">
        <v>78</v>
      </c>
      <c r="E81" s="1" t="n">
        <v>81</v>
      </c>
      <c r="F81" s="8" t="n">
        <v>145</v>
      </c>
      <c r="G81" s="8" t="n">
        <v>135</v>
      </c>
      <c r="H81" s="1" t="n">
        <v>91</v>
      </c>
      <c r="I81" s="2" t="n">
        <f aca="false">+H81/E81-1</f>
        <v>0.123456790123457</v>
      </c>
    </row>
    <row r="82" customFormat="false" ht="12.8" hidden="false" customHeight="false" outlineLevel="0" collapsed="false">
      <c r="A82" s="3" t="s">
        <v>163</v>
      </c>
      <c r="B82" s="1" t="s">
        <v>164</v>
      </c>
      <c r="C82" s="1" t="n">
        <v>165</v>
      </c>
      <c r="D82" s="1" t="n">
        <v>238</v>
      </c>
      <c r="E82" s="1" t="n">
        <v>235</v>
      </c>
      <c r="F82" s="8" t="n">
        <v>864</v>
      </c>
      <c r="G82" s="8" t="n">
        <v>825</v>
      </c>
      <c r="H82" s="1" t="n">
        <v>274</v>
      </c>
      <c r="I82" s="2" t="n">
        <f aca="false">+H82/E82-1</f>
        <v>0.165957446808511</v>
      </c>
    </row>
    <row r="83" customFormat="false" ht="12.8" hidden="true" customHeight="false" outlineLevel="0" collapsed="false">
      <c r="A83" s="3" t="s">
        <v>165</v>
      </c>
      <c r="B83" s="1" t="s">
        <v>166</v>
      </c>
      <c r="C83" s="1" t="n">
        <v>15</v>
      </c>
      <c r="D83" s="1" t="n">
        <v>11</v>
      </c>
      <c r="E83" s="1" t="n">
        <v>11</v>
      </c>
      <c r="F83" s="8" t="n">
        <v>12</v>
      </c>
      <c r="G83" s="8" t="n">
        <v>10</v>
      </c>
      <c r="H83" s="1" t="n">
        <v>13</v>
      </c>
      <c r="I83" s="2" t="n">
        <f aca="false">+H83/E83-1</f>
        <v>0.181818181818182</v>
      </c>
    </row>
    <row r="84" customFormat="false" ht="12.8" hidden="true" customHeight="false" outlineLevel="0" collapsed="false">
      <c r="A84" s="3" t="s">
        <v>167</v>
      </c>
      <c r="B84" s="1" t="s">
        <v>168</v>
      </c>
      <c r="C84" s="1" t="n">
        <v>15</v>
      </c>
      <c r="D84" s="1" t="n">
        <v>5</v>
      </c>
      <c r="E84" s="1" t="n">
        <v>9</v>
      </c>
      <c r="F84" s="8" t="n">
        <v>7</v>
      </c>
      <c r="G84" s="8" t="n">
        <v>5</v>
      </c>
      <c r="H84" s="1" t="n">
        <v>11</v>
      </c>
      <c r="I84" s="2" t="n">
        <f aca="false">+H84/E84-1</f>
        <v>0.222222222222222</v>
      </c>
    </row>
    <row r="85" customFormat="false" ht="12.8" hidden="true" customHeight="false" outlineLevel="0" collapsed="false">
      <c r="A85" s="3" t="s">
        <v>169</v>
      </c>
      <c r="B85" s="1" t="s">
        <v>170</v>
      </c>
      <c r="D85" s="1" t="n">
        <v>8</v>
      </c>
      <c r="E85" s="1" t="n">
        <v>8</v>
      </c>
      <c r="F85" s="8" t="n">
        <v>12</v>
      </c>
      <c r="G85" s="8" t="n">
        <v>10</v>
      </c>
      <c r="H85" s="1" t="n">
        <v>10</v>
      </c>
      <c r="I85" s="2" t="n">
        <f aca="false">+H85/E85-1</f>
        <v>0.25</v>
      </c>
    </row>
    <row r="86" customFormat="false" ht="12.8" hidden="true" customHeight="false" outlineLevel="0" collapsed="false">
      <c r="A86" s="3" t="s">
        <v>171</v>
      </c>
      <c r="B86" s="1" t="s">
        <v>172</v>
      </c>
      <c r="C86" s="1" t="n">
        <v>10</v>
      </c>
      <c r="D86" s="1" t="n">
        <v>8</v>
      </c>
      <c r="E86" s="1" t="n">
        <v>8</v>
      </c>
      <c r="F86" s="8" t="n">
        <v>2</v>
      </c>
      <c r="G86" s="8"/>
      <c r="H86" s="1" t="n">
        <v>10</v>
      </c>
      <c r="I86" s="2" t="n">
        <f aca="false">+H86/E86-1</f>
        <v>0.25</v>
      </c>
    </row>
    <row r="87" customFormat="false" ht="12.8" hidden="true" customHeight="false" outlineLevel="0" collapsed="false">
      <c r="A87" s="3" t="s">
        <v>173</v>
      </c>
      <c r="B87" s="1" t="s">
        <v>174</v>
      </c>
      <c r="C87" s="1" t="n">
        <v>15</v>
      </c>
      <c r="E87" s="1" t="n">
        <v>4</v>
      </c>
      <c r="F87" s="8" t="n">
        <v>11</v>
      </c>
      <c r="G87" s="8" t="n">
        <v>10</v>
      </c>
      <c r="H87" s="1" t="n">
        <v>5</v>
      </c>
      <c r="I87" s="2" t="n">
        <f aca="false">+H87/E87-1</f>
        <v>0.25</v>
      </c>
    </row>
    <row r="88" customFormat="false" ht="12.8" hidden="true" customHeight="false" outlineLevel="0" collapsed="false">
      <c r="A88" s="3" t="s">
        <v>175</v>
      </c>
      <c r="B88" s="1" t="s">
        <v>176</v>
      </c>
      <c r="C88" s="1" t="n">
        <v>35</v>
      </c>
      <c r="D88" s="1" t="n">
        <v>35</v>
      </c>
      <c r="E88" s="1" t="n">
        <v>11</v>
      </c>
      <c r="F88" s="8" t="n">
        <v>58</v>
      </c>
      <c r="G88" s="8" t="n">
        <v>55</v>
      </c>
      <c r="H88" s="1" t="n">
        <v>14</v>
      </c>
      <c r="I88" s="2" t="n">
        <f aca="false">+H88/E88-1</f>
        <v>0.272727272727273</v>
      </c>
    </row>
    <row r="89" customFormat="false" ht="12.8" hidden="false" customHeight="false" outlineLevel="0" collapsed="false">
      <c r="A89" s="3" t="s">
        <v>177</v>
      </c>
      <c r="B89" s="1" t="s">
        <v>178</v>
      </c>
      <c r="C89" s="1" t="n">
        <v>1105</v>
      </c>
      <c r="D89" s="1" t="n">
        <v>1389</v>
      </c>
      <c r="E89" s="1" t="n">
        <v>322</v>
      </c>
      <c r="F89" s="8" t="n">
        <v>2886</v>
      </c>
      <c r="G89" s="8" t="n">
        <v>2790</v>
      </c>
      <c r="H89" s="1" t="n">
        <v>418</v>
      </c>
      <c r="I89" s="2" t="n">
        <f aca="false">+H89/E89-1</f>
        <v>0.298136645962733</v>
      </c>
    </row>
    <row r="90" customFormat="false" ht="12.8" hidden="true" customHeight="false" outlineLevel="0" collapsed="false">
      <c r="A90" s="3" t="s">
        <v>179</v>
      </c>
      <c r="B90" s="1" t="s">
        <v>180</v>
      </c>
      <c r="C90" s="1" t="n">
        <v>10</v>
      </c>
      <c r="D90" s="1" t="n">
        <v>9</v>
      </c>
      <c r="E90" s="1" t="n">
        <v>3</v>
      </c>
      <c r="F90" s="8" t="n">
        <v>21</v>
      </c>
      <c r="G90" s="8" t="n">
        <v>20</v>
      </c>
      <c r="H90" s="1" t="n">
        <v>4</v>
      </c>
      <c r="I90" s="2" t="n">
        <f aca="false">+H90/E90-1</f>
        <v>0.333333333333333</v>
      </c>
    </row>
    <row r="91" customFormat="false" ht="12.8" hidden="false" customHeight="false" outlineLevel="0" collapsed="false">
      <c r="A91" s="3" t="s">
        <v>181</v>
      </c>
      <c r="B91" s="1" t="s">
        <v>182</v>
      </c>
      <c r="C91" s="1" t="n">
        <v>185</v>
      </c>
      <c r="D91" s="1" t="n">
        <v>341</v>
      </c>
      <c r="E91" s="1" t="n">
        <v>65</v>
      </c>
      <c r="F91" s="8" t="n">
        <v>262</v>
      </c>
      <c r="G91" s="8" t="n">
        <v>240</v>
      </c>
      <c r="H91" s="1" t="n">
        <v>87</v>
      </c>
      <c r="I91" s="2" t="n">
        <f aca="false">+H91/E91-1</f>
        <v>0.338461538461538</v>
      </c>
    </row>
    <row r="92" customFormat="false" ht="12.8" hidden="false" customHeight="false" outlineLevel="0" collapsed="false">
      <c r="A92" s="3" t="s">
        <v>183</v>
      </c>
      <c r="B92" s="1" t="s">
        <v>184</v>
      </c>
      <c r="C92" s="1" t="n">
        <v>640</v>
      </c>
      <c r="D92" s="1" t="n">
        <v>541</v>
      </c>
      <c r="E92" s="1" t="n">
        <v>317</v>
      </c>
      <c r="F92" s="8" t="n">
        <v>1308</v>
      </c>
      <c r="G92" s="8" t="n">
        <v>1200</v>
      </c>
      <c r="H92" s="1" t="n">
        <v>425</v>
      </c>
      <c r="I92" s="2" t="n">
        <f aca="false">+H92/E92-1</f>
        <v>0.340694006309148</v>
      </c>
    </row>
    <row r="93" customFormat="false" ht="12.8" hidden="true" customHeight="false" outlineLevel="0" collapsed="false">
      <c r="A93" s="3" t="s">
        <v>185</v>
      </c>
      <c r="B93" s="1" t="s">
        <v>186</v>
      </c>
      <c r="C93" s="1" t="n">
        <v>25</v>
      </c>
      <c r="D93" s="1" t="n">
        <v>36</v>
      </c>
      <c r="E93" s="1" t="n">
        <v>23</v>
      </c>
      <c r="F93" s="8" t="n">
        <v>58</v>
      </c>
      <c r="G93" s="8" t="n">
        <v>50</v>
      </c>
      <c r="H93" s="1" t="n">
        <v>31</v>
      </c>
      <c r="I93" s="2" t="n">
        <f aca="false">+H93/E93-1</f>
        <v>0.347826086956522</v>
      </c>
    </row>
    <row r="94" customFormat="false" ht="12.8" hidden="false" customHeight="false" outlineLevel="0" collapsed="false">
      <c r="A94" s="3" t="s">
        <v>187</v>
      </c>
      <c r="B94" s="1" t="s">
        <v>188</v>
      </c>
      <c r="C94" s="1" t="n">
        <v>330</v>
      </c>
      <c r="D94" s="1" t="n">
        <v>361</v>
      </c>
      <c r="E94" s="1" t="n">
        <v>199</v>
      </c>
      <c r="F94" s="8" t="n">
        <v>424</v>
      </c>
      <c r="G94" s="8" t="n">
        <v>345</v>
      </c>
      <c r="H94" s="1" t="n">
        <v>278</v>
      </c>
      <c r="I94" s="2" t="n">
        <f aca="false">+H94/E94-1</f>
        <v>0.396984924623116</v>
      </c>
    </row>
    <row r="95" customFormat="false" ht="12.8" hidden="true" customHeight="false" outlineLevel="0" collapsed="false">
      <c r="A95" s="3" t="s">
        <v>189</v>
      </c>
      <c r="B95" s="1" t="s">
        <v>190</v>
      </c>
      <c r="C95" s="1" t="n">
        <v>35</v>
      </c>
      <c r="D95" s="1" t="n">
        <v>13</v>
      </c>
      <c r="E95" s="1" t="n">
        <v>14</v>
      </c>
      <c r="F95" s="8" t="n">
        <v>66</v>
      </c>
      <c r="G95" s="8" t="n">
        <v>60</v>
      </c>
      <c r="H95" s="1" t="n">
        <v>20</v>
      </c>
      <c r="I95" s="2" t="n">
        <f aca="false">+H95/E95-1</f>
        <v>0.428571428571429</v>
      </c>
    </row>
    <row r="96" customFormat="false" ht="12.8" hidden="true" customHeight="false" outlineLevel="0" collapsed="false">
      <c r="A96" s="3" t="s">
        <v>191</v>
      </c>
      <c r="B96" s="1" t="s">
        <v>192</v>
      </c>
      <c r="C96" s="1" t="n">
        <v>50</v>
      </c>
      <c r="D96" s="1" t="n">
        <v>51</v>
      </c>
      <c r="E96" s="1" t="n">
        <v>16</v>
      </c>
      <c r="F96" s="8" t="n">
        <v>62</v>
      </c>
      <c r="G96" s="8" t="n">
        <v>55</v>
      </c>
      <c r="H96" s="1" t="n">
        <v>23</v>
      </c>
      <c r="I96" s="2" t="n">
        <f aca="false">+H96/E96-1</f>
        <v>0.4375</v>
      </c>
    </row>
    <row r="97" customFormat="false" ht="12.8" hidden="false" customHeight="false" outlineLevel="0" collapsed="false">
      <c r="A97" s="3" t="s">
        <v>193</v>
      </c>
      <c r="B97" s="1" t="s">
        <v>194</v>
      </c>
      <c r="C97" s="1" t="n">
        <v>80</v>
      </c>
      <c r="D97" s="1" t="n">
        <v>127</v>
      </c>
      <c r="E97" s="1" t="n">
        <v>71</v>
      </c>
      <c r="F97" s="8" t="n">
        <v>213</v>
      </c>
      <c r="G97" s="8" t="n">
        <v>180</v>
      </c>
      <c r="H97" s="1" t="n">
        <v>104</v>
      </c>
      <c r="I97" s="2" t="n">
        <f aca="false">+H97/E97-1</f>
        <v>0.464788732394366</v>
      </c>
    </row>
    <row r="98" customFormat="false" ht="12.8" hidden="false" customHeight="false" outlineLevel="0" collapsed="false">
      <c r="A98" s="3" t="s">
        <v>195</v>
      </c>
      <c r="B98" s="1" t="s">
        <v>196</v>
      </c>
      <c r="C98" s="1" t="n">
        <v>1585</v>
      </c>
      <c r="D98" s="1" t="n">
        <v>815</v>
      </c>
      <c r="E98" s="1" t="n">
        <v>2192</v>
      </c>
      <c r="F98" s="8" t="n">
        <v>8685</v>
      </c>
      <c r="G98" s="8" t="n">
        <v>7645</v>
      </c>
      <c r="H98" s="1" t="n">
        <v>3232</v>
      </c>
      <c r="I98" s="2" t="n">
        <f aca="false">+H98/E98-1</f>
        <v>0.474452554744526</v>
      </c>
    </row>
    <row r="99" customFormat="false" ht="12.8" hidden="false" customHeight="false" outlineLevel="0" collapsed="false">
      <c r="A99" s="3" t="s">
        <v>197</v>
      </c>
      <c r="B99" s="1" t="s">
        <v>198</v>
      </c>
      <c r="C99" s="1" t="n">
        <v>50</v>
      </c>
      <c r="D99" s="1" t="n">
        <v>115</v>
      </c>
      <c r="E99" s="1" t="n">
        <v>47</v>
      </c>
      <c r="F99" s="8" t="n">
        <v>318</v>
      </c>
      <c r="G99" s="8" t="n">
        <v>295</v>
      </c>
      <c r="H99" s="1" t="n">
        <v>70</v>
      </c>
      <c r="I99" s="2" t="n">
        <f aca="false">+H99/E99-1</f>
        <v>0.489361702127659</v>
      </c>
    </row>
    <row r="100" customFormat="false" ht="12.8" hidden="true" customHeight="false" outlineLevel="0" collapsed="false">
      <c r="A100" s="3" t="s">
        <v>199</v>
      </c>
      <c r="B100" s="1" t="s">
        <v>200</v>
      </c>
      <c r="C100" s="1" t="n">
        <v>25</v>
      </c>
      <c r="D100" s="1" t="n">
        <v>11</v>
      </c>
      <c r="E100" s="1" t="n">
        <v>8</v>
      </c>
      <c r="F100" s="8" t="n">
        <v>29</v>
      </c>
      <c r="G100" s="8" t="n">
        <v>25</v>
      </c>
      <c r="H100" s="1" t="n">
        <v>12</v>
      </c>
      <c r="I100" s="2" t="n">
        <f aca="false">+H100/E100-1</f>
        <v>0.5</v>
      </c>
    </row>
    <row r="101" customFormat="false" ht="12.8" hidden="false" customHeight="false" outlineLevel="0" collapsed="false">
      <c r="A101" s="3" t="s">
        <v>201</v>
      </c>
      <c r="B101" s="1" t="s">
        <v>202</v>
      </c>
      <c r="C101" s="1" t="n">
        <v>4505</v>
      </c>
      <c r="D101" s="1" t="n">
        <v>5063</v>
      </c>
      <c r="E101" s="1" t="n">
        <v>2395</v>
      </c>
      <c r="F101" s="8" t="n">
        <v>9196</v>
      </c>
      <c r="G101" s="8" t="n">
        <v>7920</v>
      </c>
      <c r="H101" s="1" t="n">
        <v>3671</v>
      </c>
      <c r="I101" s="2" t="n">
        <f aca="false">+H101/E101-1</f>
        <v>0.532776617954071</v>
      </c>
    </row>
    <row r="102" customFormat="false" ht="12.8" hidden="false" customHeight="false" outlineLevel="0" collapsed="false">
      <c r="A102" s="3" t="s">
        <v>203</v>
      </c>
      <c r="B102" s="1" t="s">
        <v>204</v>
      </c>
      <c r="C102" s="1" t="n">
        <v>90</v>
      </c>
      <c r="D102" s="1" t="n">
        <v>155</v>
      </c>
      <c r="E102" s="1" t="n">
        <v>99</v>
      </c>
      <c r="F102" s="8" t="n">
        <v>383</v>
      </c>
      <c r="G102" s="8" t="n">
        <v>330</v>
      </c>
      <c r="H102" s="1" t="n">
        <v>152</v>
      </c>
      <c r="I102" s="2" t="n">
        <f aca="false">+H102/E102-1</f>
        <v>0.535353535353535</v>
      </c>
    </row>
    <row r="103" customFormat="false" ht="12.8" hidden="true" customHeight="false" outlineLevel="0" collapsed="false">
      <c r="A103" s="3" t="s">
        <v>205</v>
      </c>
      <c r="B103" s="1" t="s">
        <v>206</v>
      </c>
      <c r="D103" s="1" t="n">
        <v>11</v>
      </c>
      <c r="E103" s="1" t="n">
        <v>11</v>
      </c>
      <c r="F103" s="8" t="n">
        <v>6</v>
      </c>
      <c r="G103" s="8"/>
      <c r="H103" s="1" t="n">
        <v>17</v>
      </c>
      <c r="I103" s="2" t="n">
        <f aca="false">+H103/E103-1</f>
        <v>0.545454545454545</v>
      </c>
    </row>
    <row r="104" customFormat="false" ht="12.8" hidden="false" customHeight="false" outlineLevel="0" collapsed="false">
      <c r="A104" s="3" t="s">
        <v>207</v>
      </c>
      <c r="B104" s="1" t="s">
        <v>208</v>
      </c>
      <c r="C104" s="1" t="n">
        <v>2955</v>
      </c>
      <c r="D104" s="1" t="n">
        <v>4054</v>
      </c>
      <c r="E104" s="1" t="n">
        <v>2915</v>
      </c>
      <c r="F104" s="8" t="n">
        <v>9632</v>
      </c>
      <c r="G104" s="8" t="n">
        <v>8000</v>
      </c>
      <c r="H104" s="1" t="n">
        <v>4547</v>
      </c>
      <c r="I104" s="2" t="n">
        <f aca="false">+H104/E104-1</f>
        <v>0.559862778730703</v>
      </c>
    </row>
    <row r="105" customFormat="false" ht="12.8" hidden="false" customHeight="false" outlineLevel="0" collapsed="false">
      <c r="A105" s="3" t="s">
        <v>209</v>
      </c>
      <c r="B105" s="1" t="s">
        <v>210</v>
      </c>
      <c r="C105" s="1" t="n">
        <v>460</v>
      </c>
      <c r="D105" s="1" t="n">
        <v>415</v>
      </c>
      <c r="E105" s="1" t="n">
        <v>190</v>
      </c>
      <c r="F105" s="8" t="n">
        <v>441</v>
      </c>
      <c r="G105" s="8" t="n">
        <v>325</v>
      </c>
      <c r="H105" s="1" t="n">
        <v>306</v>
      </c>
      <c r="I105" s="2" t="n">
        <f aca="false">+H105/E105-1</f>
        <v>0.610526315789474</v>
      </c>
    </row>
    <row r="106" customFormat="false" ht="12.8" hidden="false" customHeight="false" outlineLevel="0" collapsed="false">
      <c r="A106" s="3" t="s">
        <v>211</v>
      </c>
      <c r="B106" s="1" t="s">
        <v>212</v>
      </c>
      <c r="C106" s="1" t="n">
        <v>240</v>
      </c>
      <c r="D106" s="1" t="n">
        <v>160</v>
      </c>
      <c r="E106" s="1" t="n">
        <v>94</v>
      </c>
      <c r="F106" s="8" t="n">
        <v>434</v>
      </c>
      <c r="G106" s="8" t="n">
        <v>375</v>
      </c>
      <c r="H106" s="1" t="n">
        <v>153</v>
      </c>
      <c r="I106" s="2" t="n">
        <f aca="false">+H106/E106-1</f>
        <v>0.627659574468085</v>
      </c>
    </row>
    <row r="107" customFormat="false" ht="12.8" hidden="false" customHeight="false" outlineLevel="0" collapsed="false">
      <c r="A107" s="3" t="s">
        <v>213</v>
      </c>
      <c r="B107" s="1" t="s">
        <v>214</v>
      </c>
      <c r="C107" s="1" t="n">
        <v>2760</v>
      </c>
      <c r="D107" s="1" t="n">
        <v>3808</v>
      </c>
      <c r="E107" s="1" t="n">
        <v>1246</v>
      </c>
      <c r="F107" s="8" t="n">
        <v>6299</v>
      </c>
      <c r="G107" s="8" t="n">
        <f aca="false">5280+228</f>
        <v>5508</v>
      </c>
      <c r="H107" s="1" t="n">
        <v>2037</v>
      </c>
      <c r="I107" s="2" t="n">
        <f aca="false">+H107/E107-1</f>
        <v>0.634831460674157</v>
      </c>
    </row>
    <row r="108" customFormat="false" ht="12.8" hidden="false" customHeight="false" outlineLevel="0" collapsed="false">
      <c r="A108" s="3" t="s">
        <v>215</v>
      </c>
      <c r="B108" s="1" t="s">
        <v>216</v>
      </c>
      <c r="C108" s="1" t="n">
        <v>85</v>
      </c>
      <c r="D108" s="1" t="n">
        <v>119</v>
      </c>
      <c r="E108" s="1" t="n">
        <v>65</v>
      </c>
      <c r="F108" s="8" t="n">
        <v>352</v>
      </c>
      <c r="G108" s="8" t="n">
        <v>310</v>
      </c>
      <c r="H108" s="1" t="n">
        <v>107</v>
      </c>
      <c r="I108" s="2" t="n">
        <f aca="false">+H108/E108-1</f>
        <v>0.646153846153846</v>
      </c>
    </row>
    <row r="109" customFormat="false" ht="12.8" hidden="false" customHeight="false" outlineLevel="0" collapsed="false">
      <c r="A109" s="3" t="s">
        <v>217</v>
      </c>
      <c r="B109" s="1" t="s">
        <v>218</v>
      </c>
      <c r="C109" s="1" t="n">
        <v>435</v>
      </c>
      <c r="D109" s="1" t="n">
        <v>396</v>
      </c>
      <c r="E109" s="1" t="n">
        <v>120</v>
      </c>
      <c r="F109" s="8" t="n">
        <v>503</v>
      </c>
      <c r="G109" s="8" t="n">
        <v>425</v>
      </c>
      <c r="H109" s="1" t="n">
        <v>198</v>
      </c>
      <c r="I109" s="2" t="n">
        <f aca="false">+H109/E109-1</f>
        <v>0.65</v>
      </c>
    </row>
    <row r="110" customFormat="false" ht="12.8" hidden="false" customHeight="false" outlineLevel="0" collapsed="false">
      <c r="A110" s="3" t="s">
        <v>219</v>
      </c>
      <c r="B110" s="1" t="s">
        <v>220</v>
      </c>
      <c r="C110" s="1" t="n">
        <v>285</v>
      </c>
      <c r="D110" s="1" t="n">
        <v>393</v>
      </c>
      <c r="E110" s="1" t="n">
        <v>142</v>
      </c>
      <c r="F110" s="8" t="n">
        <v>693</v>
      </c>
      <c r="G110" s="8" t="n">
        <v>590</v>
      </c>
      <c r="H110" s="1" t="n">
        <v>245</v>
      </c>
      <c r="I110" s="2" t="n">
        <f aca="false">+H110/E110-1</f>
        <v>0.725352112676056</v>
      </c>
    </row>
    <row r="111" customFormat="false" ht="12.8" hidden="true" customHeight="false" outlineLevel="0" collapsed="false">
      <c r="A111" s="3" t="s">
        <v>221</v>
      </c>
      <c r="B111" s="1" t="s">
        <v>222</v>
      </c>
      <c r="C111" s="1" t="n">
        <v>10</v>
      </c>
      <c r="D111" s="1" t="n">
        <v>11</v>
      </c>
      <c r="E111" s="1" t="n">
        <v>11</v>
      </c>
      <c r="F111" s="8" t="n">
        <v>8</v>
      </c>
      <c r="G111" s="8"/>
      <c r="H111" s="1" t="n">
        <v>19</v>
      </c>
      <c r="I111" s="2" t="n">
        <f aca="false">+H111/E111-1</f>
        <v>0.727272727272727</v>
      </c>
    </row>
    <row r="112" customFormat="false" ht="12.8" hidden="false" customHeight="false" outlineLevel="0" collapsed="false">
      <c r="A112" s="3" t="s">
        <v>223</v>
      </c>
      <c r="B112" s="1" t="s">
        <v>224</v>
      </c>
      <c r="C112" s="1" t="n">
        <v>1210</v>
      </c>
      <c r="D112" s="1" t="n">
        <v>471</v>
      </c>
      <c r="E112" s="1" t="n">
        <v>503</v>
      </c>
      <c r="F112" s="8" t="n">
        <v>2358</v>
      </c>
      <c r="G112" s="8" t="n">
        <v>1980</v>
      </c>
      <c r="H112" s="1" t="n">
        <v>881</v>
      </c>
      <c r="I112" s="2" t="n">
        <f aca="false">+H112/E112-1</f>
        <v>0.751491053677932</v>
      </c>
    </row>
    <row r="113" customFormat="false" ht="12.8" hidden="false" customHeight="false" outlineLevel="0" collapsed="false">
      <c r="A113" s="3" t="s">
        <v>225</v>
      </c>
      <c r="B113" s="1" t="s">
        <v>226</v>
      </c>
      <c r="C113" s="1" t="n">
        <v>45</v>
      </c>
      <c r="D113" s="1" t="n">
        <v>56</v>
      </c>
      <c r="E113" s="1" t="n">
        <v>39</v>
      </c>
      <c r="F113" s="8" t="n">
        <v>275</v>
      </c>
      <c r="G113" s="8" t="n">
        <v>245</v>
      </c>
      <c r="H113" s="1" t="n">
        <v>69</v>
      </c>
      <c r="I113" s="2" t="n">
        <f aca="false">+H113/E113-1</f>
        <v>0.769230769230769</v>
      </c>
    </row>
    <row r="114" customFormat="false" ht="12.8" hidden="true" customHeight="false" outlineLevel="0" collapsed="false">
      <c r="A114" s="3" t="s">
        <v>227</v>
      </c>
      <c r="B114" s="1" t="s">
        <v>228</v>
      </c>
      <c r="D114" s="1" t="n">
        <v>9</v>
      </c>
      <c r="E114" s="1" t="n">
        <v>9</v>
      </c>
      <c r="F114" s="8" t="n">
        <v>7</v>
      </c>
      <c r="G114" s="8"/>
      <c r="H114" s="1" t="n">
        <v>16</v>
      </c>
      <c r="I114" s="2" t="n">
        <f aca="false">+H114/E114-1</f>
        <v>0.777777777777778</v>
      </c>
    </row>
    <row r="115" customFormat="false" ht="12.8" hidden="true" customHeight="false" outlineLevel="0" collapsed="false">
      <c r="A115" s="3" t="s">
        <v>229</v>
      </c>
      <c r="B115" s="1" t="s">
        <v>230</v>
      </c>
      <c r="C115" s="1" t="n">
        <v>5</v>
      </c>
      <c r="D115" s="1" t="n">
        <v>9</v>
      </c>
      <c r="E115" s="1" t="n">
        <v>3</v>
      </c>
      <c r="F115" s="8" t="n">
        <v>13</v>
      </c>
      <c r="G115" s="8" t="n">
        <v>10</v>
      </c>
      <c r="H115" s="1" t="n">
        <v>6</v>
      </c>
      <c r="I115" s="2" t="n">
        <f aca="false">+H115/E115-1</f>
        <v>1</v>
      </c>
    </row>
    <row r="116" customFormat="false" ht="12.8" hidden="true" customHeight="false" outlineLevel="0" collapsed="false">
      <c r="A116" s="3" t="s">
        <v>231</v>
      </c>
      <c r="B116" s="1" t="s">
        <v>232</v>
      </c>
      <c r="C116" s="1" t="n">
        <v>5</v>
      </c>
      <c r="D116" s="1" t="n">
        <v>6</v>
      </c>
      <c r="E116" s="1" t="n">
        <v>1</v>
      </c>
      <c r="F116" s="8" t="n">
        <v>11</v>
      </c>
      <c r="G116" s="8" t="n">
        <v>10</v>
      </c>
      <c r="H116" s="1" t="n">
        <v>2</v>
      </c>
      <c r="I116" s="2" t="n">
        <f aca="false">+H116/E116-1</f>
        <v>1</v>
      </c>
    </row>
    <row r="117" customFormat="false" ht="12.8" hidden="false" customHeight="false" outlineLevel="0" collapsed="false">
      <c r="A117" s="3" t="s">
        <v>233</v>
      </c>
      <c r="B117" s="1" t="s">
        <v>234</v>
      </c>
      <c r="C117" s="1" t="n">
        <v>290</v>
      </c>
      <c r="D117" s="1" t="n">
        <v>276</v>
      </c>
      <c r="E117" s="1" t="n">
        <v>72</v>
      </c>
      <c r="F117" s="8" t="n">
        <v>377</v>
      </c>
      <c r="G117" s="8" t="n">
        <v>300</v>
      </c>
      <c r="H117" s="1" t="n">
        <v>149</v>
      </c>
      <c r="I117" s="2" t="n">
        <f aca="false">+H117/E117-1</f>
        <v>1.06944444444444</v>
      </c>
    </row>
    <row r="118" customFormat="false" ht="12.8" hidden="false" customHeight="false" outlineLevel="0" collapsed="false">
      <c r="A118" s="3" t="s">
        <v>235</v>
      </c>
      <c r="B118" s="1" t="s">
        <v>236</v>
      </c>
      <c r="C118" s="1" t="n">
        <v>450</v>
      </c>
      <c r="D118" s="1" t="n">
        <v>304</v>
      </c>
      <c r="E118" s="1" t="n">
        <v>121</v>
      </c>
      <c r="F118" s="8" t="n">
        <v>620</v>
      </c>
      <c r="G118" s="8" t="n">
        <v>470</v>
      </c>
      <c r="H118" s="1" t="n">
        <v>271</v>
      </c>
      <c r="I118" s="2" t="n">
        <f aca="false">+H118/E118-1</f>
        <v>1.2396694214876</v>
      </c>
    </row>
    <row r="119" customFormat="false" ht="12.8" hidden="true" customHeight="false" outlineLevel="0" collapsed="false">
      <c r="A119" s="3" t="s">
        <v>237</v>
      </c>
      <c r="B119" s="1" t="s">
        <v>238</v>
      </c>
      <c r="C119" s="1" t="n">
        <v>15</v>
      </c>
      <c r="D119" s="1" t="n">
        <v>22</v>
      </c>
      <c r="E119" s="1" t="n">
        <v>13</v>
      </c>
      <c r="F119" s="8" t="n">
        <v>47</v>
      </c>
      <c r="G119" s="8" t="n">
        <v>30</v>
      </c>
      <c r="H119" s="1" t="n">
        <v>30</v>
      </c>
      <c r="I119" s="2" t="n">
        <f aca="false">+H119/E119-1</f>
        <v>1.30769230769231</v>
      </c>
    </row>
    <row r="120" customFormat="false" ht="12.8" hidden="false" customHeight="false" outlineLevel="0" collapsed="false">
      <c r="A120" s="3" t="s">
        <v>239</v>
      </c>
      <c r="B120" s="1" t="s">
        <v>240</v>
      </c>
      <c r="C120" s="1" t="n">
        <v>260</v>
      </c>
      <c r="D120" s="1" t="n">
        <v>115</v>
      </c>
      <c r="E120" s="1" t="n">
        <v>29</v>
      </c>
      <c r="F120" s="8" t="n">
        <v>194</v>
      </c>
      <c r="G120" s="8" t="n">
        <v>155</v>
      </c>
      <c r="H120" s="1" t="n">
        <v>68</v>
      </c>
      <c r="I120" s="2" t="n">
        <f aca="false">+H120/E120-1</f>
        <v>1.3448275862069</v>
      </c>
    </row>
    <row r="121" customFormat="false" ht="12.8" hidden="true" customHeight="false" outlineLevel="0" collapsed="false">
      <c r="A121" s="3" t="s">
        <v>241</v>
      </c>
      <c r="B121" s="1" t="s">
        <v>242</v>
      </c>
      <c r="C121" s="1" t="n">
        <v>20</v>
      </c>
      <c r="D121" s="1" t="n">
        <v>29</v>
      </c>
      <c r="E121" s="1" t="n">
        <v>12</v>
      </c>
      <c r="F121" s="8" t="n">
        <v>37</v>
      </c>
      <c r="G121" s="8" t="n">
        <v>20</v>
      </c>
      <c r="H121" s="1" t="n">
        <v>29</v>
      </c>
      <c r="I121" s="2" t="n">
        <f aca="false">+H121/E121-1</f>
        <v>1.41666666666667</v>
      </c>
    </row>
    <row r="122" customFormat="false" ht="12.8" hidden="false" customHeight="false" outlineLevel="0" collapsed="false">
      <c r="A122" s="3" t="s">
        <v>243</v>
      </c>
      <c r="B122" s="1" t="s">
        <v>244</v>
      </c>
      <c r="C122" s="1" t="n">
        <v>2095</v>
      </c>
      <c r="D122" s="1" t="n">
        <v>2322</v>
      </c>
      <c r="E122" s="1" t="n">
        <v>703</v>
      </c>
      <c r="F122" s="8" t="n">
        <v>2597</v>
      </c>
      <c r="G122" s="8" t="n">
        <v>1595</v>
      </c>
      <c r="H122" s="1" t="n">
        <v>1705</v>
      </c>
      <c r="I122" s="2" t="n">
        <f aca="false">+H122/E122-1</f>
        <v>1.425320056899</v>
      </c>
    </row>
    <row r="123" customFormat="false" ht="12.8" hidden="true" customHeight="false" outlineLevel="0" collapsed="false">
      <c r="A123" s="3" t="s">
        <v>245</v>
      </c>
      <c r="B123" s="1" t="s">
        <v>246</v>
      </c>
      <c r="D123" s="1" t="n">
        <v>4</v>
      </c>
      <c r="E123" s="1" t="n">
        <v>4</v>
      </c>
      <c r="F123" s="8" t="n">
        <v>6</v>
      </c>
      <c r="G123" s="8"/>
      <c r="H123" s="1" t="n">
        <v>10</v>
      </c>
      <c r="I123" s="2" t="n">
        <f aca="false">+H123/E123-1</f>
        <v>1.5</v>
      </c>
    </row>
    <row r="124" customFormat="false" ht="12.8" hidden="true" customHeight="false" outlineLevel="0" collapsed="false">
      <c r="A124" s="3" t="s">
        <v>247</v>
      </c>
      <c r="B124" s="1" t="s">
        <v>248</v>
      </c>
      <c r="C124" s="1" t="n">
        <v>0</v>
      </c>
      <c r="D124" s="1" t="n">
        <v>4</v>
      </c>
      <c r="E124" s="1" t="n">
        <v>4</v>
      </c>
      <c r="F124" s="8" t="n">
        <v>26</v>
      </c>
      <c r="G124" s="8" t="n">
        <v>20</v>
      </c>
      <c r="H124" s="1" t="n">
        <v>10</v>
      </c>
      <c r="I124" s="2" t="n">
        <f aca="false">+H124/E124-1</f>
        <v>1.5</v>
      </c>
    </row>
    <row r="125" customFormat="false" ht="12.8" hidden="false" customHeight="false" outlineLevel="0" collapsed="false">
      <c r="A125" s="3" t="s">
        <v>249</v>
      </c>
      <c r="B125" s="1" t="s">
        <v>250</v>
      </c>
      <c r="C125" s="1" t="n">
        <v>1240</v>
      </c>
      <c r="D125" s="1" t="n">
        <v>1399</v>
      </c>
      <c r="E125" s="1" t="n">
        <v>321</v>
      </c>
      <c r="F125" s="8" t="n">
        <v>2244</v>
      </c>
      <c r="G125" s="8" t="n">
        <v>1730</v>
      </c>
      <c r="H125" s="1" t="n">
        <v>835</v>
      </c>
      <c r="I125" s="2" t="n">
        <f aca="false">+H125/E125-1</f>
        <v>1.601246105919</v>
      </c>
    </row>
    <row r="126" customFormat="false" ht="12.8" hidden="true" customHeight="false" outlineLevel="0" collapsed="false">
      <c r="A126" s="3" t="s">
        <v>251</v>
      </c>
      <c r="B126" s="1" t="s">
        <v>252</v>
      </c>
      <c r="C126" s="1" t="n">
        <v>5</v>
      </c>
      <c r="D126" s="1" t="n">
        <v>3</v>
      </c>
      <c r="E126" s="1" t="n">
        <v>3</v>
      </c>
      <c r="F126" s="8" t="n">
        <v>5</v>
      </c>
      <c r="G126" s="8"/>
      <c r="H126" s="1" t="n">
        <v>8</v>
      </c>
      <c r="I126" s="2" t="n">
        <f aca="false">+H126/E126-1</f>
        <v>1.66666666666667</v>
      </c>
    </row>
    <row r="127" customFormat="false" ht="12.8" hidden="true" customHeight="false" outlineLevel="0" collapsed="false">
      <c r="A127" s="3" t="s">
        <v>253</v>
      </c>
      <c r="B127" s="1" t="s">
        <v>254</v>
      </c>
      <c r="C127" s="1" t="n">
        <v>5</v>
      </c>
      <c r="D127" s="1" t="n">
        <v>15</v>
      </c>
      <c r="E127" s="1" t="n">
        <v>4</v>
      </c>
      <c r="F127" s="8" t="n">
        <v>23</v>
      </c>
      <c r="G127" s="8" t="n">
        <v>15</v>
      </c>
      <c r="H127" s="1" t="n">
        <v>12</v>
      </c>
      <c r="I127" s="2" t="n">
        <f aca="false">+H127/E127-1</f>
        <v>2</v>
      </c>
    </row>
    <row r="128" customFormat="false" ht="12.8" hidden="true" customHeight="false" outlineLevel="0" collapsed="false">
      <c r="A128" s="3" t="s">
        <v>255</v>
      </c>
      <c r="B128" s="1" t="s">
        <v>256</v>
      </c>
      <c r="D128" s="1" t="n">
        <v>2</v>
      </c>
      <c r="E128" s="1" t="n">
        <v>2</v>
      </c>
      <c r="F128" s="8" t="n">
        <v>4</v>
      </c>
      <c r="G128" s="8"/>
      <c r="H128" s="1" t="n">
        <v>6</v>
      </c>
      <c r="I128" s="2" t="n">
        <f aca="false">+H128/E128-1</f>
        <v>2</v>
      </c>
    </row>
    <row r="129" customFormat="false" ht="12.8" hidden="true" customHeight="false" outlineLevel="0" collapsed="false">
      <c r="A129" s="3" t="s">
        <v>257</v>
      </c>
      <c r="B129" s="1" t="s">
        <v>258</v>
      </c>
      <c r="C129" s="1" t="n">
        <v>5</v>
      </c>
      <c r="D129" s="1" t="n">
        <v>15</v>
      </c>
      <c r="E129" s="1" t="n">
        <v>4</v>
      </c>
      <c r="F129" s="8" t="n">
        <v>25</v>
      </c>
      <c r="G129" s="8" t="n">
        <v>15</v>
      </c>
      <c r="H129" s="1" t="n">
        <v>14</v>
      </c>
      <c r="I129" s="2" t="n">
        <f aca="false">+H129/E129-1</f>
        <v>2.5</v>
      </c>
    </row>
    <row r="130" customFormat="false" ht="12.8" hidden="false" customHeight="false" outlineLevel="0" collapsed="false">
      <c r="A130" s="3" t="s">
        <v>259</v>
      </c>
      <c r="B130" s="1" t="s">
        <v>260</v>
      </c>
      <c r="C130" s="1" t="n">
        <v>790</v>
      </c>
      <c r="D130" s="1" t="n">
        <v>1646</v>
      </c>
      <c r="E130" s="1" t="n">
        <v>408</v>
      </c>
      <c r="F130" s="8" t="n">
        <v>1866</v>
      </c>
      <c r="G130" s="8" t="n">
        <v>835</v>
      </c>
      <c r="H130" s="1" t="n">
        <v>1439</v>
      </c>
      <c r="I130" s="2" t="n">
        <f aca="false">+H130/E130-1</f>
        <v>2.52696078431373</v>
      </c>
    </row>
    <row r="131" customFormat="false" ht="12.8" hidden="false" customHeight="false" outlineLevel="0" collapsed="false">
      <c r="A131" s="3" t="s">
        <v>261</v>
      </c>
      <c r="B131" s="1" t="s">
        <v>262</v>
      </c>
      <c r="C131" s="1" t="n">
        <v>35</v>
      </c>
      <c r="D131" s="1" t="n">
        <v>28</v>
      </c>
      <c r="E131" s="1" t="n">
        <v>11</v>
      </c>
      <c r="F131" s="8" t="n">
        <v>374</v>
      </c>
      <c r="G131" s="8" t="n">
        <v>345</v>
      </c>
      <c r="H131" s="1" t="n">
        <v>40</v>
      </c>
      <c r="I131" s="2" t="n">
        <f aca="false">+H131/E131-1</f>
        <v>2.63636363636364</v>
      </c>
    </row>
    <row r="132" customFormat="false" ht="12.8" hidden="true" customHeight="false" outlineLevel="0" collapsed="false">
      <c r="A132" s="3" t="s">
        <v>263</v>
      </c>
      <c r="B132" s="1" t="s">
        <v>264</v>
      </c>
      <c r="C132" s="1" t="n">
        <v>10</v>
      </c>
      <c r="D132" s="1" t="n">
        <v>11</v>
      </c>
      <c r="E132" s="1" t="n">
        <v>1</v>
      </c>
      <c r="F132" s="8" t="n">
        <v>3</v>
      </c>
      <c r="G132" s="8"/>
      <c r="H132" s="1" t="n">
        <v>4</v>
      </c>
      <c r="I132" s="2" t="n">
        <f aca="false">+H132/E132-1</f>
        <v>3</v>
      </c>
    </row>
    <row r="133" customFormat="false" ht="12.8" hidden="true" customHeight="false" outlineLevel="0" collapsed="false">
      <c r="A133" s="3" t="s">
        <v>265</v>
      </c>
      <c r="B133" s="1" t="s">
        <v>266</v>
      </c>
      <c r="C133" s="1" t="n">
        <v>130</v>
      </c>
      <c r="D133" s="1" t="n">
        <v>195</v>
      </c>
      <c r="E133" s="1" t="n">
        <v>9</v>
      </c>
      <c r="F133" s="8" t="n">
        <v>103</v>
      </c>
      <c r="G133" s="8" t="n">
        <v>75</v>
      </c>
      <c r="H133" s="1" t="n">
        <v>37</v>
      </c>
      <c r="I133" s="2" t="n">
        <f aca="false">+H133/E133-1</f>
        <v>3.11111111111111</v>
      </c>
    </row>
    <row r="134" customFormat="false" ht="12.8" hidden="false" customHeight="false" outlineLevel="0" collapsed="false">
      <c r="A134" s="3" t="s">
        <v>267</v>
      </c>
      <c r="B134" s="1" t="s">
        <v>268</v>
      </c>
      <c r="C134" s="1" t="n">
        <v>1895</v>
      </c>
      <c r="D134" s="1" t="n">
        <v>1454</v>
      </c>
      <c r="E134" s="1" t="n">
        <v>237</v>
      </c>
      <c r="F134" s="8" t="n">
        <v>2949</v>
      </c>
      <c r="G134" s="8" t="n">
        <f aca="false">2205</f>
        <v>2205</v>
      </c>
      <c r="H134" s="1" t="n">
        <v>981</v>
      </c>
      <c r="I134" s="2" t="n">
        <f aca="false">+H134/E134-1</f>
        <v>3.13924050632911</v>
      </c>
    </row>
    <row r="135" customFormat="false" ht="12.8" hidden="true" customHeight="false" outlineLevel="0" collapsed="false">
      <c r="A135" s="3" t="s">
        <v>269</v>
      </c>
      <c r="B135" s="1" t="s">
        <v>270</v>
      </c>
      <c r="C135" s="1" t="n">
        <v>30</v>
      </c>
      <c r="D135" s="1" t="n">
        <v>35</v>
      </c>
      <c r="E135" s="1" t="n">
        <v>4</v>
      </c>
      <c r="F135" s="8" t="n">
        <v>48</v>
      </c>
      <c r="G135" s="8" t="n">
        <v>30</v>
      </c>
      <c r="H135" s="1" t="n">
        <v>22</v>
      </c>
      <c r="I135" s="2" t="n">
        <f aca="false">+H135/E135-1</f>
        <v>4.5</v>
      </c>
    </row>
    <row r="136" customFormat="false" ht="12.8" hidden="true" customHeight="false" outlineLevel="0" collapsed="false">
      <c r="A136" s="3" t="s">
        <v>271</v>
      </c>
      <c r="B136" s="1" t="s">
        <v>272</v>
      </c>
      <c r="D136" s="1" t="n">
        <v>4</v>
      </c>
      <c r="E136" s="1" t="n">
        <v>1</v>
      </c>
      <c r="F136" s="8" t="n">
        <v>7</v>
      </c>
      <c r="G136" s="8"/>
      <c r="H136" s="1" t="n">
        <v>8</v>
      </c>
      <c r="I136" s="2" t="n">
        <f aca="false">+H136/E136-1</f>
        <v>7</v>
      </c>
    </row>
    <row r="137" customFormat="false" ht="12.8" hidden="true" customHeight="false" outlineLevel="0" collapsed="false">
      <c r="A137" s="3" t="s">
        <v>273</v>
      </c>
      <c r="B137" s="1" t="s">
        <v>274</v>
      </c>
      <c r="C137" s="1" t="n">
        <v>45</v>
      </c>
      <c r="D137" s="1" t="n">
        <v>84</v>
      </c>
      <c r="E137" s="1" t="n">
        <v>1</v>
      </c>
      <c r="F137" s="8" t="n">
        <v>49</v>
      </c>
      <c r="G137" s="8" t="n">
        <v>30</v>
      </c>
      <c r="H137" s="1" t="n">
        <v>20</v>
      </c>
      <c r="I137" s="2" t="n">
        <f aca="false">+H137/E137-1</f>
        <v>19</v>
      </c>
    </row>
    <row r="138" customFormat="false" ht="12.8" hidden="true" customHeight="false" outlineLevel="0" collapsed="false">
      <c r="A138" s="3" t="s">
        <v>275</v>
      </c>
      <c r="B138" s="1" t="s">
        <v>276</v>
      </c>
      <c r="C138" s="1" t="n">
        <v>0</v>
      </c>
      <c r="D138" s="1" t="n">
        <v>3</v>
      </c>
      <c r="E138" s="1" t="n">
        <v>0</v>
      </c>
      <c r="F138" s="8" t="n">
        <v>12</v>
      </c>
      <c r="G138" s="8" t="n">
        <v>10</v>
      </c>
      <c r="H138" s="1" t="n">
        <v>2</v>
      </c>
    </row>
    <row r="139" customFormat="false" ht="12.8" hidden="true" customHeight="false" outlineLevel="0" collapsed="false">
      <c r="A139" s="3" t="s">
        <v>277</v>
      </c>
      <c r="B139" s="1" t="s">
        <v>278</v>
      </c>
      <c r="C139" s="1" t="n">
        <v>5</v>
      </c>
      <c r="D139" s="1" t="n">
        <v>3</v>
      </c>
      <c r="E139" s="1" t="n">
        <v>0</v>
      </c>
      <c r="F139" s="8" t="n">
        <v>11</v>
      </c>
      <c r="G139" s="8" t="n">
        <v>10</v>
      </c>
      <c r="H139" s="1" t="n">
        <v>1</v>
      </c>
    </row>
    <row r="140" customFormat="false" ht="12.8" hidden="true" customHeight="false" outlineLevel="0" collapsed="false">
      <c r="A140" s="3" t="s">
        <v>279</v>
      </c>
      <c r="B140" s="1" t="s">
        <v>280</v>
      </c>
      <c r="D140" s="1" t="n">
        <v>0</v>
      </c>
      <c r="E140" s="1" t="n">
        <v>0</v>
      </c>
      <c r="F140" s="8"/>
      <c r="G140" s="8"/>
      <c r="H140" s="1" t="n">
        <v>0</v>
      </c>
    </row>
    <row r="141" customFormat="false" ht="12.8" hidden="true" customHeight="false" outlineLevel="0" collapsed="false">
      <c r="A141" s="3" t="s">
        <v>281</v>
      </c>
      <c r="B141" s="1" t="s">
        <v>282</v>
      </c>
      <c r="D141" s="1" t="n">
        <v>7</v>
      </c>
      <c r="E141" s="1" t="n">
        <v>0</v>
      </c>
      <c r="F141" s="8"/>
      <c r="G141" s="8"/>
      <c r="H141" s="1" t="n">
        <v>0</v>
      </c>
    </row>
    <row r="142" customFormat="false" ht="12.8" hidden="true" customHeight="false" outlineLevel="0" collapsed="false">
      <c r="A142" s="3" t="s">
        <v>283</v>
      </c>
      <c r="B142" s="1" t="s">
        <v>284</v>
      </c>
      <c r="C142" s="1" t="n">
        <v>5</v>
      </c>
      <c r="E142" s="1" t="n">
        <v>0</v>
      </c>
      <c r="F142" s="8"/>
      <c r="G142" s="8"/>
      <c r="H142" s="1" t="n">
        <v>0</v>
      </c>
    </row>
    <row r="143" customFormat="false" ht="12.8" hidden="true" customHeight="false" outlineLevel="0" collapsed="false">
      <c r="A143" s="3" t="s">
        <v>285</v>
      </c>
      <c r="B143" s="1" t="s">
        <v>286</v>
      </c>
      <c r="C143" s="1" t="n">
        <v>5</v>
      </c>
      <c r="D143" s="1" t="n">
        <v>1</v>
      </c>
      <c r="E143" s="1" t="n">
        <v>0</v>
      </c>
      <c r="F143" s="8"/>
      <c r="G143" s="8" t="n">
        <v>5</v>
      </c>
      <c r="H143" s="1" t="n">
        <v>-5</v>
      </c>
    </row>
    <row r="144" customFormat="false" ht="12.8" hidden="true" customHeight="false" outlineLevel="0" collapsed="false">
      <c r="A144" s="3" t="s">
        <v>287</v>
      </c>
      <c r="B144" s="1" t="s">
        <v>288</v>
      </c>
      <c r="D144" s="1" t="n">
        <v>1</v>
      </c>
      <c r="E144" s="1" t="n">
        <v>2</v>
      </c>
      <c r="F144" s="8"/>
      <c r="G144" s="8" t="n">
        <v>60</v>
      </c>
    </row>
  </sheetData>
  <autoFilter ref="A1:I144">
    <filterColumn colId="6">
      <customFilters and="true">
        <customFilter operator="greaterThan" val="150"/>
      </customFilters>
    </filterColumn>
  </autoFilter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T114"/>
  <sheetViews>
    <sheetView showFormulas="false" showGridLines="true" showRowColHeaders="true" showZeros="true" rightToLeft="false" tabSelected="false" showOutlineSymbols="true" defaultGridColor="true" view="normal" topLeftCell="A1" colorId="64" zoomScale="212" zoomScaleNormal="212" zoomScalePageLayoutView="100" workbookViewId="0">
      <selection pane="topLeft" activeCell="A1" activeCellId="0" sqref="A1"/>
    </sheetView>
  </sheetViews>
  <sheetFormatPr defaultColWidth="11.55078125" defaultRowHeight="12.8" zeroHeight="false" outlineLevelRow="0" outlineLevelCol="0"/>
  <cols>
    <col collapsed="false" customWidth="false" hidden="false" outlineLevel="0" max="1024" min="1" style="11" width="11.54"/>
  </cols>
  <sheetData>
    <row r="1" customFormat="false" ht="12.8" hidden="false" customHeight="false" outlineLevel="0" collapsed="false">
      <c r="A1" s="12" t="s">
        <v>289</v>
      </c>
      <c r="B1" s="13" t="s">
        <v>290</v>
      </c>
      <c r="C1" s="13" t="s">
        <v>291</v>
      </c>
      <c r="D1" s="13" t="s">
        <v>292</v>
      </c>
      <c r="E1" s="13" t="s">
        <v>293</v>
      </c>
      <c r="F1" s="13" t="s">
        <v>294</v>
      </c>
      <c r="G1" s="13" t="s">
        <v>295</v>
      </c>
      <c r="H1" s="13" t="s">
        <v>296</v>
      </c>
      <c r="I1" s="13" t="s">
        <v>297</v>
      </c>
      <c r="J1" s="13" t="s">
        <v>298</v>
      </c>
      <c r="K1" s="13"/>
      <c r="L1" s="14" t="s">
        <v>299</v>
      </c>
      <c r="M1" s="13" t="s">
        <v>158</v>
      </c>
      <c r="N1" s="13" t="s">
        <v>300</v>
      </c>
      <c r="O1" s="13" t="s">
        <v>104</v>
      </c>
      <c r="P1" s="11" t="s">
        <v>301</v>
      </c>
      <c r="Q1" s="11" t="s">
        <v>302</v>
      </c>
      <c r="R1" s="11" t="s">
        <v>303</v>
      </c>
      <c r="S1" s="11" t="s">
        <v>304</v>
      </c>
      <c r="T1" s="11" t="s">
        <v>305</v>
      </c>
    </row>
    <row r="2" customFormat="false" ht="12.8" hidden="false" customHeight="false" outlineLevel="0" collapsed="false">
      <c r="A2" s="15" t="s">
        <v>104</v>
      </c>
      <c r="B2" s="11" t="n">
        <v>35615</v>
      </c>
      <c r="C2" s="11" t="n">
        <v>7860</v>
      </c>
      <c r="D2" s="11" t="n">
        <v>153190</v>
      </c>
      <c r="E2" s="11" t="n">
        <v>196675</v>
      </c>
      <c r="F2" s="16" t="n">
        <f aca="false">1-D2/E2</f>
        <v>0.221100800813525</v>
      </c>
      <c r="G2" s="17" t="n">
        <v>22995</v>
      </c>
      <c r="H2" s="17" t="n">
        <v>4615</v>
      </c>
      <c r="I2" s="17" t="n">
        <v>35200</v>
      </c>
      <c r="J2" s="17" t="n">
        <v>62795</v>
      </c>
      <c r="K2" s="16" t="n">
        <f aca="false">1-I2/J2</f>
        <v>0.439445815749662</v>
      </c>
      <c r="L2" s="18" t="n">
        <v>58610</v>
      </c>
      <c r="M2" s="17" t="n">
        <v>12475</v>
      </c>
      <c r="N2" s="17" t="n">
        <v>188390</v>
      </c>
      <c r="O2" s="19" t="n">
        <v>259470</v>
      </c>
      <c r="P2" s="16" t="n">
        <f aca="false">1-N2/O2</f>
        <v>0.273943037730759</v>
      </c>
      <c r="Q2" s="16" t="n">
        <f aca="false">+G2/L2</f>
        <v>0.392339191264289</v>
      </c>
      <c r="R2" s="16" t="n">
        <f aca="false">+H2/M2</f>
        <v>0.369939879759519</v>
      </c>
      <c r="S2" s="16" t="n">
        <f aca="false">+I2/N2</f>
        <v>0.186846435585753</v>
      </c>
      <c r="T2" s="16" t="n">
        <f aca="false">+J2/O2</f>
        <v>0.242012564072918</v>
      </c>
    </row>
    <row r="3" customFormat="false" ht="12.8" hidden="false" customHeight="false" outlineLevel="0" collapsed="false">
      <c r="A3" s="20" t="s">
        <v>154</v>
      </c>
      <c r="B3" s="11" t="n">
        <v>17095</v>
      </c>
      <c r="C3" s="11" t="n">
        <v>55</v>
      </c>
      <c r="D3" s="11" t="n">
        <v>10180</v>
      </c>
      <c r="E3" s="11" t="n">
        <v>27340</v>
      </c>
      <c r="F3" s="16" t="n">
        <f aca="false">1-D3/E3</f>
        <v>0.627651792245794</v>
      </c>
      <c r="G3" s="17" t="n">
        <v>6070</v>
      </c>
      <c r="H3" s="17" t="n">
        <v>90</v>
      </c>
      <c r="I3" s="17" t="n">
        <v>295</v>
      </c>
      <c r="J3" s="17" t="n">
        <v>6455</v>
      </c>
      <c r="K3" s="16" t="n">
        <f aca="false">1-I3/J3</f>
        <v>0.95429899302866</v>
      </c>
      <c r="L3" s="21" t="n">
        <v>23165</v>
      </c>
      <c r="M3" s="22" t="n">
        <v>145</v>
      </c>
      <c r="N3" s="22" t="n">
        <v>10475</v>
      </c>
      <c r="O3" s="23" t="n">
        <v>33795</v>
      </c>
      <c r="P3" s="16" t="n">
        <f aca="false">1-N3/O3</f>
        <v>0.690042905755289</v>
      </c>
      <c r="Q3" s="16" t="n">
        <f aca="false">+G3/L3</f>
        <v>0.262033239801425</v>
      </c>
      <c r="R3" s="16" t="n">
        <f aca="false">+H3/M3</f>
        <v>0.620689655172414</v>
      </c>
      <c r="S3" s="16" t="n">
        <f aca="false">+I3/N3</f>
        <v>0.0281622911694511</v>
      </c>
      <c r="T3" s="16" t="n">
        <f aca="false">+J3/O3</f>
        <v>0.19100458647729</v>
      </c>
    </row>
    <row r="4" customFormat="false" ht="12.8" hidden="false" customHeight="false" outlineLevel="0" collapsed="false">
      <c r="A4" s="15" t="s">
        <v>201</v>
      </c>
      <c r="B4" s="11" t="n">
        <v>600</v>
      </c>
      <c r="C4" s="11" t="n">
        <v>180</v>
      </c>
      <c r="D4" s="11" t="n">
        <v>14490</v>
      </c>
      <c r="E4" s="11" t="n">
        <v>15275</v>
      </c>
      <c r="F4" s="16" t="n">
        <f aca="false">1-D4/E4</f>
        <v>0.0513911620294599</v>
      </c>
      <c r="G4" s="17" t="n">
        <v>95</v>
      </c>
      <c r="H4" s="17" t="n">
        <v>50</v>
      </c>
      <c r="I4" s="17" t="n">
        <v>420</v>
      </c>
      <c r="J4" s="17" t="n">
        <v>560</v>
      </c>
      <c r="K4" s="16" t="n">
        <f aca="false">1-I4/J4</f>
        <v>0.25</v>
      </c>
      <c r="L4" s="18" t="n">
        <v>695</v>
      </c>
      <c r="M4" s="17" t="n">
        <v>230</v>
      </c>
      <c r="N4" s="17" t="n">
        <v>14910</v>
      </c>
      <c r="O4" s="19" t="n">
        <v>15835</v>
      </c>
      <c r="P4" s="16" t="n">
        <f aca="false">1-N4/O4</f>
        <v>0.058414903694348</v>
      </c>
      <c r="Q4" s="16" t="n">
        <f aca="false">+G4/L4</f>
        <v>0.136690647482014</v>
      </c>
      <c r="R4" s="16" t="n">
        <f aca="false">+H4/M4</f>
        <v>0.217391304347826</v>
      </c>
      <c r="S4" s="16" t="n">
        <f aca="false">+I4/N4</f>
        <v>0.028169014084507</v>
      </c>
      <c r="T4" s="16" t="n">
        <f aca="false">+J4/O4</f>
        <v>0.0353646984527944</v>
      </c>
    </row>
    <row r="5" customFormat="false" ht="12.8" hidden="false" customHeight="false" outlineLevel="0" collapsed="false">
      <c r="A5" s="15" t="s">
        <v>207</v>
      </c>
      <c r="B5" s="11" t="n">
        <v>2050</v>
      </c>
      <c r="C5" s="11" t="n">
        <v>65</v>
      </c>
      <c r="D5" s="11" t="n">
        <v>13090</v>
      </c>
      <c r="E5" s="11" t="n">
        <v>15190</v>
      </c>
      <c r="F5" s="16" t="n">
        <f aca="false">1-D5/E5</f>
        <v>0.138248847926267</v>
      </c>
      <c r="G5" s="17" t="n">
        <v>270</v>
      </c>
      <c r="H5" s="17" t="n">
        <v>25</v>
      </c>
      <c r="I5" s="17" t="n">
        <v>515</v>
      </c>
      <c r="J5" s="17" t="n">
        <v>810</v>
      </c>
      <c r="K5" s="16" t="n">
        <f aca="false">1-I5/J5</f>
        <v>0.364197530864197</v>
      </c>
      <c r="L5" s="18" t="n">
        <v>2320</v>
      </c>
      <c r="M5" s="17" t="n">
        <v>90</v>
      </c>
      <c r="N5" s="17" t="n">
        <v>13605</v>
      </c>
      <c r="O5" s="19" t="n">
        <v>16000</v>
      </c>
      <c r="P5" s="16" t="n">
        <f aca="false">1-N5/O5</f>
        <v>0.1496875</v>
      </c>
      <c r="Q5" s="16" t="n">
        <f aca="false">+G5/L5</f>
        <v>0.116379310344828</v>
      </c>
      <c r="R5" s="16" t="n">
        <f aca="false">+H5/M5</f>
        <v>0.277777777777778</v>
      </c>
      <c r="S5" s="16" t="n">
        <f aca="false">+I5/N5</f>
        <v>0.037853730246233</v>
      </c>
      <c r="T5" s="16" t="n">
        <f aca="false">+J5/O5</f>
        <v>0.050625</v>
      </c>
    </row>
    <row r="6" customFormat="false" ht="12.8" hidden="false" customHeight="false" outlineLevel="0" collapsed="false">
      <c r="A6" s="15" t="s">
        <v>195</v>
      </c>
      <c r="B6" s="11" t="n">
        <v>260</v>
      </c>
      <c r="C6" s="11" t="n">
        <v>250</v>
      </c>
      <c r="D6" s="11" t="n">
        <v>10855</v>
      </c>
      <c r="E6" s="11" t="n">
        <v>11345</v>
      </c>
      <c r="F6" s="16" t="n">
        <f aca="false">1-D6/E6</f>
        <v>0.0431908329660643</v>
      </c>
      <c r="G6" s="17" t="n">
        <v>65</v>
      </c>
      <c r="H6" s="17" t="n">
        <v>185</v>
      </c>
      <c r="I6" s="17" t="n">
        <v>3680</v>
      </c>
      <c r="J6" s="17" t="n">
        <v>3940</v>
      </c>
      <c r="K6" s="16" t="n">
        <f aca="false">1-I6/J6</f>
        <v>0.065989847715736</v>
      </c>
      <c r="L6" s="18" t="n">
        <v>325</v>
      </c>
      <c r="M6" s="17" t="n">
        <v>435</v>
      </c>
      <c r="N6" s="17" t="n">
        <v>14535</v>
      </c>
      <c r="O6" s="19" t="n">
        <v>15285</v>
      </c>
      <c r="P6" s="16" t="n">
        <f aca="false">1-N6/O6</f>
        <v>0.0490677134445535</v>
      </c>
      <c r="Q6" s="16" t="n">
        <f aca="false">+G6/L6</f>
        <v>0.2</v>
      </c>
      <c r="R6" s="16" t="n">
        <f aca="false">+H6/M6</f>
        <v>0.425287356321839</v>
      </c>
      <c r="S6" s="16" t="n">
        <f aca="false">+I6/N6</f>
        <v>0.253181974544204</v>
      </c>
      <c r="T6" s="16" t="n">
        <f aca="false">+J6/O6</f>
        <v>0.257769054628721</v>
      </c>
    </row>
    <row r="7" customFormat="false" ht="12.8" hidden="false" customHeight="false" outlineLevel="0" collapsed="false">
      <c r="A7" s="15" t="s">
        <v>84</v>
      </c>
      <c r="B7" s="11" t="n">
        <v>235</v>
      </c>
      <c r="C7" s="11" t="n">
        <v>595</v>
      </c>
      <c r="D7" s="11" t="n">
        <v>8615</v>
      </c>
      <c r="E7" s="11" t="n">
        <v>9440</v>
      </c>
      <c r="F7" s="16" t="n">
        <f aca="false">1-D7/E7</f>
        <v>0.0873940677966102</v>
      </c>
      <c r="G7" s="17" t="n">
        <v>70</v>
      </c>
      <c r="H7" s="17" t="n">
        <v>495</v>
      </c>
      <c r="I7" s="17" t="n">
        <v>4385</v>
      </c>
      <c r="J7" s="17" t="n">
        <v>4950</v>
      </c>
      <c r="K7" s="16" t="n">
        <f aca="false">1-I7/J7</f>
        <v>0.114141414141414</v>
      </c>
      <c r="L7" s="18" t="n">
        <v>305</v>
      </c>
      <c r="M7" s="17" t="n">
        <v>1090</v>
      </c>
      <c r="N7" s="17" t="n">
        <v>13000</v>
      </c>
      <c r="O7" s="19" t="n">
        <v>14390</v>
      </c>
      <c r="P7" s="16" t="n">
        <f aca="false">1-N7/O7</f>
        <v>0.0965948575399583</v>
      </c>
      <c r="Q7" s="16" t="n">
        <f aca="false">+G7/L7</f>
        <v>0.229508196721311</v>
      </c>
      <c r="R7" s="16" t="n">
        <f aca="false">+H7/M7</f>
        <v>0.454128440366972</v>
      </c>
      <c r="S7" s="16" t="n">
        <f aca="false">+I7/N7</f>
        <v>0.337307692307692</v>
      </c>
      <c r="T7" s="16" t="n">
        <f aca="false">+J7/O7</f>
        <v>0.343988881167477</v>
      </c>
    </row>
    <row r="8" customFormat="false" ht="12.8" hidden="false" customHeight="false" outlineLevel="0" collapsed="false">
      <c r="A8" s="15" t="s">
        <v>213</v>
      </c>
      <c r="B8" s="11" t="n">
        <v>820</v>
      </c>
      <c r="C8" s="11" t="n">
        <v>175</v>
      </c>
      <c r="D8" s="11" t="n">
        <v>5980</v>
      </c>
      <c r="E8" s="11" t="n">
        <v>6980</v>
      </c>
      <c r="F8" s="16" t="n">
        <f aca="false">1-D8/E8</f>
        <v>0.143266475644699</v>
      </c>
      <c r="G8" s="17" t="n">
        <v>1400</v>
      </c>
      <c r="H8" s="17" t="n">
        <v>235</v>
      </c>
      <c r="I8" s="17" t="n">
        <v>1950</v>
      </c>
      <c r="J8" s="17" t="n">
        <v>3585</v>
      </c>
      <c r="K8" s="16" t="n">
        <f aca="false">1-I8/J8</f>
        <v>0.456066945606695</v>
      </c>
      <c r="L8" s="18" t="n">
        <v>2220</v>
      </c>
      <c r="M8" s="17" t="n">
        <v>410</v>
      </c>
      <c r="N8" s="17" t="n">
        <v>7930</v>
      </c>
      <c r="O8" s="19" t="n">
        <v>10565</v>
      </c>
      <c r="P8" s="16" t="n">
        <f aca="false">1-N8/O8</f>
        <v>0.249408424041647</v>
      </c>
      <c r="Q8" s="16" t="n">
        <f aca="false">+G8/L8</f>
        <v>0.630630630630631</v>
      </c>
      <c r="R8" s="16" t="n">
        <f aca="false">+H8/M8</f>
        <v>0.573170731707317</v>
      </c>
      <c r="S8" s="16" t="n">
        <f aca="false">+I8/N8</f>
        <v>0.245901639344262</v>
      </c>
      <c r="T8" s="16" t="n">
        <f aca="false">+J8/O8</f>
        <v>0.339327969711311</v>
      </c>
    </row>
    <row r="9" customFormat="false" ht="12.8" hidden="false" customHeight="false" outlineLevel="0" collapsed="false">
      <c r="A9" s="15" t="s">
        <v>92</v>
      </c>
      <c r="B9" s="11" t="n">
        <v>620</v>
      </c>
      <c r="C9" s="11" t="n">
        <v>165</v>
      </c>
      <c r="D9" s="11" t="n">
        <v>6145</v>
      </c>
      <c r="E9" s="11" t="n">
        <v>6930</v>
      </c>
      <c r="F9" s="16" t="n">
        <f aca="false">1-D9/E9</f>
        <v>0.113275613275613</v>
      </c>
      <c r="G9" s="17" t="n">
        <v>2660</v>
      </c>
      <c r="H9" s="17" t="n">
        <v>165</v>
      </c>
      <c r="I9" s="17" t="n">
        <v>3660</v>
      </c>
      <c r="J9" s="17" t="n">
        <v>6495</v>
      </c>
      <c r="K9" s="16" t="n">
        <f aca="false">1-I9/J9</f>
        <v>0.4364896073903</v>
      </c>
      <c r="L9" s="18" t="n">
        <v>3280</v>
      </c>
      <c r="M9" s="17" t="n">
        <v>330</v>
      </c>
      <c r="N9" s="17" t="n">
        <v>9805</v>
      </c>
      <c r="O9" s="19" t="n">
        <v>13425</v>
      </c>
      <c r="P9" s="16" t="n">
        <f aca="false">1-N9/O9</f>
        <v>0.269646182495345</v>
      </c>
      <c r="Q9" s="16" t="n">
        <f aca="false">+G9/L9</f>
        <v>0.810975609756098</v>
      </c>
      <c r="R9" s="16" t="n">
        <f aca="false">+H9/M9</f>
        <v>0.5</v>
      </c>
      <c r="S9" s="16" t="n">
        <f aca="false">+I9/N9</f>
        <v>0.373278939316675</v>
      </c>
      <c r="T9" s="16" t="n">
        <f aca="false">+J9/O9</f>
        <v>0.483798882681564</v>
      </c>
    </row>
    <row r="10" customFormat="false" ht="12.8" hidden="false" customHeight="false" outlineLevel="0" collapsed="false">
      <c r="A10" s="15" t="s">
        <v>14</v>
      </c>
      <c r="B10" s="11" t="n">
        <v>480</v>
      </c>
      <c r="C10" s="11" t="n">
        <v>1550</v>
      </c>
      <c r="D10" s="11" t="n">
        <v>4800</v>
      </c>
      <c r="E10" s="11" t="n">
        <v>6830</v>
      </c>
      <c r="F10" s="16" t="n">
        <f aca="false">1-D10/E10</f>
        <v>0.297218155197657</v>
      </c>
      <c r="G10" s="17" t="n">
        <v>475</v>
      </c>
      <c r="H10" s="17" t="n">
        <v>685</v>
      </c>
      <c r="I10" s="17" t="n">
        <v>445</v>
      </c>
      <c r="J10" s="17" t="n">
        <v>1600</v>
      </c>
      <c r="K10" s="16" t="n">
        <f aca="false">1-I10/J10</f>
        <v>0.721875</v>
      </c>
      <c r="L10" s="18" t="n">
        <v>955</v>
      </c>
      <c r="M10" s="17" t="n">
        <v>2235</v>
      </c>
      <c r="N10" s="17" t="n">
        <v>5245</v>
      </c>
      <c r="O10" s="19" t="n">
        <v>8430</v>
      </c>
      <c r="P10" s="16" t="n">
        <f aca="false">1-N10/O10</f>
        <v>0.377817319098458</v>
      </c>
      <c r="Q10" s="16" t="n">
        <f aca="false">+G10/L10</f>
        <v>0.49738219895288</v>
      </c>
      <c r="R10" s="16" t="n">
        <f aca="false">+H10/M10</f>
        <v>0.306487695749441</v>
      </c>
      <c r="S10" s="16" t="n">
        <f aca="false">+I10/N10</f>
        <v>0.0848427073403241</v>
      </c>
      <c r="T10" s="16" t="n">
        <f aca="false">+J10/O10</f>
        <v>0.189798339264531</v>
      </c>
    </row>
    <row r="11" customFormat="false" ht="12.8" hidden="false" customHeight="false" outlineLevel="0" collapsed="false">
      <c r="A11" s="15" t="s">
        <v>106</v>
      </c>
      <c r="B11" s="11" t="n">
        <v>590</v>
      </c>
      <c r="C11" s="11" t="n">
        <v>115</v>
      </c>
      <c r="D11" s="11" t="n">
        <v>5890</v>
      </c>
      <c r="E11" s="11" t="n">
        <v>6595</v>
      </c>
      <c r="F11" s="16" t="n">
        <f aca="false">1-D11/E11</f>
        <v>0.106899166034875</v>
      </c>
      <c r="G11" s="17" t="n">
        <v>2855</v>
      </c>
      <c r="H11" s="17" t="n">
        <v>120</v>
      </c>
      <c r="I11" s="17" t="n">
        <v>1500</v>
      </c>
      <c r="J11" s="17" t="n">
        <v>4475</v>
      </c>
      <c r="K11" s="16" t="n">
        <f aca="false">1-I11/J11</f>
        <v>0.664804469273743</v>
      </c>
      <c r="L11" s="18" t="n">
        <v>3445</v>
      </c>
      <c r="M11" s="17" t="n">
        <v>235</v>
      </c>
      <c r="N11" s="17" t="n">
        <v>7390</v>
      </c>
      <c r="O11" s="19" t="n">
        <v>11070</v>
      </c>
      <c r="P11" s="16" t="n">
        <f aca="false">1-N11/O11</f>
        <v>0.332429990966576</v>
      </c>
      <c r="Q11" s="16" t="n">
        <f aca="false">+G11/L11</f>
        <v>0.828737300435414</v>
      </c>
      <c r="R11" s="16" t="n">
        <f aca="false">+H11/M11</f>
        <v>0.51063829787234</v>
      </c>
      <c r="S11" s="16" t="n">
        <f aca="false">+I11/N11</f>
        <v>0.20297699594046</v>
      </c>
      <c r="T11" s="16" t="n">
        <f aca="false">+J11/O11</f>
        <v>0.404245709123758</v>
      </c>
    </row>
    <row r="12" customFormat="false" ht="12.8" hidden="false" customHeight="false" outlineLevel="0" collapsed="false">
      <c r="A12" s="15" t="s">
        <v>78</v>
      </c>
      <c r="B12" s="11" t="n">
        <v>315</v>
      </c>
      <c r="C12" s="11" t="n">
        <v>65</v>
      </c>
      <c r="D12" s="11" t="n">
        <v>6035</v>
      </c>
      <c r="E12" s="11" t="n">
        <v>6425</v>
      </c>
      <c r="F12" s="16" t="n">
        <f aca="false">1-D12/E12</f>
        <v>0.0607003891050584</v>
      </c>
      <c r="G12" s="17" t="n">
        <v>60</v>
      </c>
      <c r="H12" s="17" t="n">
        <v>25</v>
      </c>
      <c r="I12" s="17" t="n">
        <v>285</v>
      </c>
      <c r="J12" s="17" t="n">
        <v>365</v>
      </c>
      <c r="K12" s="16" t="n">
        <f aca="false">1-I12/J12</f>
        <v>0.219178082191781</v>
      </c>
      <c r="L12" s="18" t="n">
        <v>375</v>
      </c>
      <c r="M12" s="17" t="n">
        <v>90</v>
      </c>
      <c r="N12" s="17" t="n">
        <v>6320</v>
      </c>
      <c r="O12" s="19" t="n">
        <v>6790</v>
      </c>
      <c r="P12" s="16" t="n">
        <f aca="false">1-N12/O12</f>
        <v>0.069219440353461</v>
      </c>
      <c r="Q12" s="16" t="n">
        <f aca="false">+G12/L12</f>
        <v>0.16</v>
      </c>
      <c r="R12" s="16" t="n">
        <f aca="false">+H12/M12</f>
        <v>0.277777777777778</v>
      </c>
      <c r="S12" s="16" t="n">
        <f aca="false">+I12/N12</f>
        <v>0.0450949367088608</v>
      </c>
      <c r="T12" s="16" t="n">
        <f aca="false">+J12/O12</f>
        <v>0.0537555228276878</v>
      </c>
    </row>
    <row r="13" customFormat="false" ht="12.8" hidden="false" customHeight="false" outlineLevel="0" collapsed="false">
      <c r="A13" s="15" t="s">
        <v>20</v>
      </c>
      <c r="B13" s="11" t="n">
        <v>125</v>
      </c>
      <c r="C13" s="11" t="n">
        <v>25</v>
      </c>
      <c r="D13" s="11" t="n">
        <v>5595</v>
      </c>
      <c r="E13" s="11" t="n">
        <v>5740</v>
      </c>
      <c r="F13" s="16" t="n">
        <f aca="false">1-D13/E13</f>
        <v>0.0252613240418118</v>
      </c>
      <c r="G13" s="17" t="n">
        <v>430</v>
      </c>
      <c r="H13" s="17" t="n">
        <v>75</v>
      </c>
      <c r="I13" s="17" t="n">
        <v>2890</v>
      </c>
      <c r="J13" s="17" t="n">
        <v>3390</v>
      </c>
      <c r="K13" s="16" t="n">
        <f aca="false">1-I13/J13</f>
        <v>0.147492625368732</v>
      </c>
      <c r="L13" s="18" t="n">
        <v>555</v>
      </c>
      <c r="M13" s="17" t="n">
        <v>100</v>
      </c>
      <c r="N13" s="17" t="n">
        <v>8485</v>
      </c>
      <c r="O13" s="19" t="n">
        <v>9130</v>
      </c>
      <c r="P13" s="16" t="n">
        <f aca="false">1-N13/O13</f>
        <v>0.0706462212486308</v>
      </c>
      <c r="Q13" s="16" t="n">
        <f aca="false">+G13/L13</f>
        <v>0.774774774774775</v>
      </c>
      <c r="R13" s="16" t="n">
        <f aca="false">+H13/M13</f>
        <v>0.75</v>
      </c>
      <c r="S13" s="16" t="n">
        <f aca="false">+I13/N13</f>
        <v>0.340601060695345</v>
      </c>
      <c r="T13" s="16" t="n">
        <f aca="false">+J13/O13</f>
        <v>0.371303395399781</v>
      </c>
    </row>
    <row r="14" customFormat="false" ht="12.8" hidden="false" customHeight="false" outlineLevel="0" collapsed="false">
      <c r="A14" s="15" t="s">
        <v>177</v>
      </c>
      <c r="B14" s="11" t="n">
        <v>410</v>
      </c>
      <c r="C14" s="11" t="n">
        <v>435</v>
      </c>
      <c r="D14" s="11" t="n">
        <v>3695</v>
      </c>
      <c r="E14" s="11" t="n">
        <v>4550</v>
      </c>
      <c r="F14" s="16" t="n">
        <f aca="false">1-D14/E14</f>
        <v>0.187912087912088</v>
      </c>
      <c r="G14" s="17" t="n">
        <v>180</v>
      </c>
      <c r="H14" s="17" t="n">
        <v>265</v>
      </c>
      <c r="I14" s="17" t="n">
        <v>590</v>
      </c>
      <c r="J14" s="17" t="n">
        <v>1035</v>
      </c>
      <c r="K14" s="16" t="n">
        <f aca="false">1-I14/J14</f>
        <v>0.429951690821256</v>
      </c>
      <c r="L14" s="18" t="n">
        <v>590</v>
      </c>
      <c r="M14" s="17" t="n">
        <v>700</v>
      </c>
      <c r="N14" s="17" t="n">
        <v>4285</v>
      </c>
      <c r="O14" s="19" t="n">
        <v>5585</v>
      </c>
      <c r="P14" s="16" t="n">
        <f aca="false">1-N14/O14</f>
        <v>0.232766338406446</v>
      </c>
      <c r="Q14" s="16" t="n">
        <f aca="false">+G14/L14</f>
        <v>0.305084745762712</v>
      </c>
      <c r="R14" s="16" t="n">
        <f aca="false">+H14/M14</f>
        <v>0.378571428571429</v>
      </c>
      <c r="S14" s="16" t="n">
        <f aca="false">+I14/N14</f>
        <v>0.137689614935823</v>
      </c>
      <c r="T14" s="16" t="n">
        <f aca="false">+J14/O14</f>
        <v>0.18531781557744</v>
      </c>
    </row>
    <row r="15" customFormat="false" ht="12.8" hidden="false" customHeight="false" outlineLevel="0" collapsed="false">
      <c r="A15" s="15" t="s">
        <v>40</v>
      </c>
      <c r="B15" s="11" t="n">
        <v>255</v>
      </c>
      <c r="C15" s="11" t="n">
        <v>130</v>
      </c>
      <c r="D15" s="11" t="n">
        <v>3825</v>
      </c>
      <c r="E15" s="11" t="n">
        <v>4195</v>
      </c>
      <c r="F15" s="16" t="n">
        <f aca="false">1-D15/E15</f>
        <v>0.0882002383790227</v>
      </c>
      <c r="G15" s="17" t="n">
        <v>1215</v>
      </c>
      <c r="H15" s="17" t="n">
        <v>20</v>
      </c>
      <c r="I15" s="17" t="n">
        <v>635</v>
      </c>
      <c r="J15" s="17" t="n">
        <v>1875</v>
      </c>
      <c r="K15" s="16" t="n">
        <f aca="false">1-I15/J15</f>
        <v>0.661333333333333</v>
      </c>
      <c r="L15" s="18" t="n">
        <v>1470</v>
      </c>
      <c r="M15" s="17" t="n">
        <v>150</v>
      </c>
      <c r="N15" s="17" t="n">
        <v>4460</v>
      </c>
      <c r="O15" s="19" t="n">
        <v>6070</v>
      </c>
      <c r="P15" s="16" t="n">
        <f aca="false">1-N15/O15</f>
        <v>0.265238879736409</v>
      </c>
      <c r="Q15" s="16" t="n">
        <f aca="false">+G15/L15</f>
        <v>0.826530612244898</v>
      </c>
      <c r="R15" s="16" t="n">
        <f aca="false">+H15/M15</f>
        <v>0.133333333333333</v>
      </c>
      <c r="S15" s="16" t="n">
        <f aca="false">+I15/N15</f>
        <v>0.14237668161435</v>
      </c>
      <c r="T15" s="16" t="n">
        <f aca="false">+J15/O15</f>
        <v>0.308896210873147</v>
      </c>
    </row>
    <row r="16" customFormat="false" ht="12.8" hidden="false" customHeight="false" outlineLevel="0" collapsed="false">
      <c r="A16" s="15" t="s">
        <v>36</v>
      </c>
      <c r="B16" s="11" t="n">
        <v>385</v>
      </c>
      <c r="C16" s="11" t="n">
        <v>705</v>
      </c>
      <c r="D16" s="11" t="n">
        <v>2545</v>
      </c>
      <c r="E16" s="11" t="n">
        <v>3615</v>
      </c>
      <c r="F16" s="16" t="n">
        <f aca="false">1-D16/E16</f>
        <v>0.295988934993084</v>
      </c>
      <c r="G16" s="17" t="n">
        <v>300</v>
      </c>
      <c r="H16" s="17" t="n">
        <v>60</v>
      </c>
      <c r="I16" s="17" t="n">
        <v>190</v>
      </c>
      <c r="J16" s="17" t="n">
        <v>565</v>
      </c>
      <c r="K16" s="16" t="n">
        <f aca="false">1-I16/J16</f>
        <v>0.663716814159292</v>
      </c>
      <c r="L16" s="18" t="n">
        <v>685</v>
      </c>
      <c r="M16" s="17" t="n">
        <v>765</v>
      </c>
      <c r="N16" s="17" t="n">
        <v>2735</v>
      </c>
      <c r="O16" s="19" t="n">
        <v>4180</v>
      </c>
      <c r="P16" s="16" t="n">
        <f aca="false">1-N16/O16</f>
        <v>0.345693779904306</v>
      </c>
      <c r="Q16" s="16" t="n">
        <f aca="false">+G16/L16</f>
        <v>0.437956204379562</v>
      </c>
      <c r="R16" s="16" t="n">
        <f aca="false">+H16/M16</f>
        <v>0.0784313725490196</v>
      </c>
      <c r="S16" s="16" t="n">
        <f aca="false">+I16/N16</f>
        <v>0.0694698354661792</v>
      </c>
      <c r="T16" s="16" t="n">
        <f aca="false">+J16/O16</f>
        <v>0.135167464114833</v>
      </c>
    </row>
    <row r="17" customFormat="false" ht="12.8" hidden="false" customHeight="false" outlineLevel="0" collapsed="false">
      <c r="A17" s="15" t="s">
        <v>80</v>
      </c>
      <c r="B17" s="11" t="n">
        <v>380</v>
      </c>
      <c r="C17" s="11" t="n">
        <v>10</v>
      </c>
      <c r="D17" s="11" t="n">
        <v>3070</v>
      </c>
      <c r="E17" s="11" t="n">
        <v>3455</v>
      </c>
      <c r="F17" s="16" t="n">
        <f aca="false">1-D17/E17</f>
        <v>0.111432706222865</v>
      </c>
      <c r="G17" s="17" t="n">
        <v>335</v>
      </c>
      <c r="H17" s="17" t="n">
        <v>10</v>
      </c>
      <c r="I17" s="17" t="n">
        <v>275</v>
      </c>
      <c r="J17" s="17" t="n">
        <v>625</v>
      </c>
      <c r="K17" s="16" t="n">
        <f aca="false">1-I17/J17</f>
        <v>0.56</v>
      </c>
      <c r="L17" s="18" t="n">
        <v>715</v>
      </c>
      <c r="M17" s="17" t="n">
        <v>20</v>
      </c>
      <c r="N17" s="17" t="n">
        <v>3345</v>
      </c>
      <c r="O17" s="19" t="n">
        <v>4080</v>
      </c>
      <c r="P17" s="16" t="n">
        <f aca="false">1-N17/O17</f>
        <v>0.180147058823529</v>
      </c>
      <c r="Q17" s="16" t="n">
        <f aca="false">+G17/L17</f>
        <v>0.468531468531469</v>
      </c>
      <c r="R17" s="16" t="n">
        <f aca="false">+H17/M17</f>
        <v>0.5</v>
      </c>
      <c r="S17" s="16" t="n">
        <f aca="false">+I17/N17</f>
        <v>0.0822122571001495</v>
      </c>
      <c r="T17" s="16" t="n">
        <f aca="false">+J17/O17</f>
        <v>0.153186274509804</v>
      </c>
    </row>
    <row r="18" customFormat="false" ht="12.8" hidden="false" customHeight="false" outlineLevel="0" collapsed="false">
      <c r="A18" s="15" t="s">
        <v>74</v>
      </c>
      <c r="B18" s="11" t="n">
        <v>175</v>
      </c>
      <c r="C18" s="11" t="n">
        <v>10</v>
      </c>
      <c r="D18" s="11" t="n">
        <v>3070</v>
      </c>
      <c r="E18" s="11" t="n">
        <v>3260</v>
      </c>
      <c r="F18" s="16" t="n">
        <f aca="false">1-D18/E18</f>
        <v>0.0582822085889571</v>
      </c>
      <c r="G18" s="17" t="n">
        <v>220</v>
      </c>
      <c r="H18" s="17" t="n">
        <v>20</v>
      </c>
      <c r="I18" s="17" t="n">
        <v>1490</v>
      </c>
      <c r="J18" s="17" t="n">
        <v>1730</v>
      </c>
      <c r="K18" s="16" t="n">
        <f aca="false">1-I18/J18</f>
        <v>0.138728323699422</v>
      </c>
      <c r="L18" s="18" t="n">
        <v>395</v>
      </c>
      <c r="M18" s="17" t="n">
        <v>30</v>
      </c>
      <c r="N18" s="17" t="n">
        <v>4560</v>
      </c>
      <c r="O18" s="19" t="n">
        <v>4990</v>
      </c>
      <c r="P18" s="16" t="n">
        <f aca="false">1-N18/O18</f>
        <v>0.0861723446893787</v>
      </c>
      <c r="Q18" s="16" t="n">
        <f aca="false">+G18/L18</f>
        <v>0.556962025316456</v>
      </c>
      <c r="R18" s="16" t="n">
        <f aca="false">+H18/M18</f>
        <v>0.666666666666667</v>
      </c>
      <c r="S18" s="16" t="n">
        <f aca="false">+I18/N18</f>
        <v>0.326754385964912</v>
      </c>
      <c r="T18" s="16" t="n">
        <f aca="false">+J18/O18</f>
        <v>0.346693386773547</v>
      </c>
    </row>
    <row r="19" customFormat="false" ht="12.8" hidden="false" customHeight="false" outlineLevel="0" collapsed="false">
      <c r="A19" s="15" t="s">
        <v>249</v>
      </c>
      <c r="B19" s="11" t="n">
        <v>300</v>
      </c>
      <c r="C19" s="11" t="n">
        <v>35</v>
      </c>
      <c r="D19" s="11" t="n">
        <v>2665</v>
      </c>
      <c r="E19" s="11" t="n">
        <v>2985</v>
      </c>
      <c r="F19" s="16" t="n">
        <f aca="false">1-D19/E19</f>
        <v>0.107202680067002</v>
      </c>
      <c r="G19" s="17" t="n">
        <v>205</v>
      </c>
      <c r="H19" s="17" t="n">
        <v>35</v>
      </c>
      <c r="I19" s="17" t="n">
        <v>220</v>
      </c>
      <c r="J19" s="17" t="n">
        <v>475</v>
      </c>
      <c r="K19" s="16" t="n">
        <f aca="false">1-I19/J19</f>
        <v>0.536842105263158</v>
      </c>
      <c r="L19" s="18" t="n">
        <v>505</v>
      </c>
      <c r="M19" s="17" t="n">
        <v>70</v>
      </c>
      <c r="N19" s="17" t="n">
        <v>2885</v>
      </c>
      <c r="O19" s="19" t="n">
        <v>3460</v>
      </c>
      <c r="P19" s="16" t="n">
        <f aca="false">1-N19/O19</f>
        <v>0.166184971098266</v>
      </c>
      <c r="Q19" s="16" t="n">
        <f aca="false">+G19/L19</f>
        <v>0.405940594059406</v>
      </c>
      <c r="R19" s="16" t="n">
        <f aca="false">+H19/M19</f>
        <v>0.5</v>
      </c>
      <c r="S19" s="16" t="n">
        <f aca="false">+I19/N19</f>
        <v>0.0762564991334489</v>
      </c>
      <c r="T19" s="16" t="n">
        <f aca="false">+J19/O19</f>
        <v>0.13728323699422</v>
      </c>
    </row>
    <row r="20" customFormat="false" ht="12.8" hidden="false" customHeight="false" outlineLevel="0" collapsed="false">
      <c r="A20" s="15" t="s">
        <v>42</v>
      </c>
      <c r="B20" s="11" t="n">
        <v>410</v>
      </c>
      <c r="C20" s="11" t="n">
        <v>110</v>
      </c>
      <c r="D20" s="11" t="n">
        <v>2335</v>
      </c>
      <c r="E20" s="11" t="n">
        <v>2865</v>
      </c>
      <c r="F20" s="16" t="n">
        <f aca="false">1-D20/E20</f>
        <v>0.18499127399651</v>
      </c>
      <c r="G20" s="17" t="n">
        <v>115</v>
      </c>
      <c r="H20" s="17" t="n">
        <v>65</v>
      </c>
      <c r="I20" s="17" t="n">
        <v>375</v>
      </c>
      <c r="J20" s="17" t="n">
        <v>555</v>
      </c>
      <c r="K20" s="16" t="n">
        <f aca="false">1-I20/J20</f>
        <v>0.324324324324324</v>
      </c>
      <c r="L20" s="18" t="n">
        <v>525</v>
      </c>
      <c r="M20" s="17" t="n">
        <v>175</v>
      </c>
      <c r="N20" s="17" t="n">
        <v>2710</v>
      </c>
      <c r="O20" s="19" t="n">
        <v>3420</v>
      </c>
      <c r="P20" s="16" t="n">
        <f aca="false">1-N20/O20</f>
        <v>0.207602339181287</v>
      </c>
      <c r="Q20" s="16" t="n">
        <f aca="false">+G20/L20</f>
        <v>0.219047619047619</v>
      </c>
      <c r="R20" s="16" t="n">
        <f aca="false">+H20/M20</f>
        <v>0.371428571428571</v>
      </c>
      <c r="S20" s="16" t="n">
        <f aca="false">+I20/N20</f>
        <v>0.138376383763838</v>
      </c>
      <c r="T20" s="16" t="n">
        <f aca="false">+J20/O20</f>
        <v>0.162280701754386</v>
      </c>
    </row>
    <row r="21" customFormat="false" ht="12.8" hidden="false" customHeight="false" outlineLevel="0" collapsed="false">
      <c r="A21" s="15" t="s">
        <v>223</v>
      </c>
      <c r="B21" s="11" t="n">
        <v>40</v>
      </c>
      <c r="C21" s="11" t="n">
        <v>75</v>
      </c>
      <c r="D21" s="11" t="n">
        <v>2645</v>
      </c>
      <c r="E21" s="11" t="n">
        <v>2770</v>
      </c>
      <c r="F21" s="16" t="n">
        <f aca="false">1-D21/E21</f>
        <v>0.0451263537906137</v>
      </c>
      <c r="G21" s="17" t="n">
        <v>10</v>
      </c>
      <c r="H21" s="17" t="n">
        <v>65</v>
      </c>
      <c r="I21" s="17" t="n">
        <v>1125</v>
      </c>
      <c r="J21" s="17" t="n">
        <v>1200</v>
      </c>
      <c r="K21" s="16" t="n">
        <f aca="false">1-I21/J21</f>
        <v>0.0625</v>
      </c>
      <c r="L21" s="18" t="n">
        <v>50</v>
      </c>
      <c r="M21" s="17" t="n">
        <v>140</v>
      </c>
      <c r="N21" s="17" t="n">
        <v>3770</v>
      </c>
      <c r="O21" s="19" t="n">
        <v>3970</v>
      </c>
      <c r="P21" s="16" t="n">
        <f aca="false">1-N21/O21</f>
        <v>0.0503778337531486</v>
      </c>
      <c r="Q21" s="16" t="n">
        <f aca="false">+G21/L21</f>
        <v>0.2</v>
      </c>
      <c r="R21" s="16" t="n">
        <f aca="false">+H21/M21</f>
        <v>0.464285714285714</v>
      </c>
      <c r="S21" s="16" t="n">
        <f aca="false">+I21/N21</f>
        <v>0.29840848806366</v>
      </c>
      <c r="T21" s="16" t="n">
        <f aca="false">+J21/O21</f>
        <v>0.302267002518892</v>
      </c>
    </row>
    <row r="22" customFormat="false" ht="12.8" hidden="false" customHeight="false" outlineLevel="0" collapsed="false">
      <c r="A22" s="15" t="s">
        <v>267</v>
      </c>
      <c r="B22" s="11" t="n">
        <v>1455</v>
      </c>
      <c r="C22" s="11" t="n">
        <v>770</v>
      </c>
      <c r="D22" s="11" t="n">
        <v>515</v>
      </c>
      <c r="E22" s="11" t="n">
        <v>2735</v>
      </c>
      <c r="F22" s="16" t="n">
        <f aca="false">1-D22/E22</f>
        <v>0.811700182815356</v>
      </c>
      <c r="G22" s="17" t="n">
        <v>775</v>
      </c>
      <c r="H22" s="17" t="n">
        <v>565</v>
      </c>
      <c r="I22" s="17" t="n">
        <v>340</v>
      </c>
      <c r="J22" s="17" t="n">
        <v>1680</v>
      </c>
      <c r="K22" s="16" t="n">
        <f aca="false">1-I22/J22</f>
        <v>0.797619047619048</v>
      </c>
      <c r="L22" s="18" t="n">
        <v>2230</v>
      </c>
      <c r="M22" s="17" t="n">
        <v>1335</v>
      </c>
      <c r="N22" s="17" t="n">
        <v>855</v>
      </c>
      <c r="O22" s="19" t="n">
        <v>4415</v>
      </c>
      <c r="P22" s="16" t="n">
        <f aca="false">1-N22/O22</f>
        <v>0.80634201585504</v>
      </c>
      <c r="Q22" s="16" t="n">
        <f aca="false">+G22/L22</f>
        <v>0.347533632286996</v>
      </c>
      <c r="R22" s="16" t="n">
        <f aca="false">+H22/M22</f>
        <v>0.423220973782771</v>
      </c>
      <c r="S22" s="16" t="n">
        <f aca="false">+I22/N22</f>
        <v>0.39766081871345</v>
      </c>
      <c r="T22" s="16" t="n">
        <f aca="false">+J22/O22</f>
        <v>0.380520951302378</v>
      </c>
    </row>
    <row r="23" customFormat="false" ht="12.8" hidden="false" customHeight="false" outlineLevel="0" collapsed="false">
      <c r="A23" s="15" t="s">
        <v>160</v>
      </c>
      <c r="B23" s="11" t="n">
        <v>190</v>
      </c>
      <c r="C23" s="11" t="n">
        <v>220</v>
      </c>
      <c r="D23" s="11" t="n">
        <v>2185</v>
      </c>
      <c r="E23" s="11" t="n">
        <v>2600</v>
      </c>
      <c r="F23" s="16" t="n">
        <f aca="false">1-D23/E23</f>
        <v>0.159615384615385</v>
      </c>
      <c r="G23" s="17" t="n">
        <v>85</v>
      </c>
      <c r="H23" s="17" t="n">
        <v>110</v>
      </c>
      <c r="I23" s="17" t="n">
        <v>680</v>
      </c>
      <c r="J23" s="17" t="n">
        <v>875</v>
      </c>
      <c r="K23" s="16" t="n">
        <f aca="false">1-I23/J23</f>
        <v>0.222857142857143</v>
      </c>
      <c r="L23" s="18" t="n">
        <v>275</v>
      </c>
      <c r="M23" s="17" t="n">
        <v>330</v>
      </c>
      <c r="N23" s="17" t="n">
        <v>2865</v>
      </c>
      <c r="O23" s="19" t="n">
        <v>3475</v>
      </c>
      <c r="P23" s="16" t="n">
        <f aca="false">1-N23/O23</f>
        <v>0.175539568345324</v>
      </c>
      <c r="Q23" s="16" t="n">
        <f aca="false">+G23/L23</f>
        <v>0.309090909090909</v>
      </c>
      <c r="R23" s="16" t="n">
        <f aca="false">+H23/M23</f>
        <v>0.333333333333333</v>
      </c>
      <c r="S23" s="16" t="n">
        <f aca="false">+I23/N23</f>
        <v>0.237347294938918</v>
      </c>
      <c r="T23" s="16" t="n">
        <f aca="false">+J23/O23</f>
        <v>0.251798561151079</v>
      </c>
    </row>
    <row r="24" customFormat="false" ht="12.8" hidden="false" customHeight="false" outlineLevel="0" collapsed="false">
      <c r="A24" s="15" t="s">
        <v>62</v>
      </c>
      <c r="B24" s="11" t="n">
        <v>135</v>
      </c>
      <c r="C24" s="11" t="n">
        <v>35</v>
      </c>
      <c r="D24" s="11" t="n">
        <v>2375</v>
      </c>
      <c r="E24" s="11" t="n">
        <v>2520</v>
      </c>
      <c r="F24" s="16" t="n">
        <f aca="false">1-D24/E24</f>
        <v>0.0575396825396826</v>
      </c>
      <c r="G24" s="17" t="n">
        <v>125</v>
      </c>
      <c r="H24" s="17" t="n">
        <v>40</v>
      </c>
      <c r="I24" s="17" t="n">
        <v>490</v>
      </c>
      <c r="J24" s="17" t="n">
        <v>665</v>
      </c>
      <c r="K24" s="16" t="n">
        <f aca="false">1-I24/J24</f>
        <v>0.263157894736842</v>
      </c>
      <c r="L24" s="18" t="n">
        <v>260</v>
      </c>
      <c r="M24" s="17" t="n">
        <v>75</v>
      </c>
      <c r="N24" s="17" t="n">
        <v>2865</v>
      </c>
      <c r="O24" s="19" t="n">
        <v>3185</v>
      </c>
      <c r="P24" s="16" t="n">
        <f aca="false">1-N24/O24</f>
        <v>0.100470957613815</v>
      </c>
      <c r="Q24" s="16" t="n">
        <f aca="false">+G24/L24</f>
        <v>0.480769230769231</v>
      </c>
      <c r="R24" s="16" t="n">
        <f aca="false">+H24/M24</f>
        <v>0.533333333333333</v>
      </c>
      <c r="S24" s="16" t="n">
        <f aca="false">+I24/N24</f>
        <v>0.171029668411867</v>
      </c>
      <c r="T24" s="16" t="n">
        <f aca="false">+J24/O24</f>
        <v>0.208791208791209</v>
      </c>
    </row>
    <row r="25" customFormat="false" ht="12.8" hidden="false" customHeight="false" outlineLevel="0" collapsed="false">
      <c r="A25" s="15" t="s">
        <v>108</v>
      </c>
      <c r="B25" s="11" t="n">
        <v>210</v>
      </c>
      <c r="C25" s="11" t="n">
        <v>40</v>
      </c>
      <c r="D25" s="11" t="n">
        <v>2185</v>
      </c>
      <c r="E25" s="11" t="n">
        <v>2435</v>
      </c>
      <c r="F25" s="16" t="n">
        <f aca="false">1-D25/E25</f>
        <v>0.102669404517454</v>
      </c>
      <c r="G25" s="17" t="n">
        <v>25</v>
      </c>
      <c r="H25" s="17" t="n">
        <v>50</v>
      </c>
      <c r="I25" s="17" t="n">
        <v>255</v>
      </c>
      <c r="J25" s="17" t="n">
        <v>325</v>
      </c>
      <c r="K25" s="16" t="n">
        <f aca="false">1-I25/J25</f>
        <v>0.215384615384615</v>
      </c>
      <c r="L25" s="18" t="n">
        <v>235</v>
      </c>
      <c r="M25" s="17" t="n">
        <v>90</v>
      </c>
      <c r="N25" s="17" t="n">
        <v>2440</v>
      </c>
      <c r="O25" s="19" t="n">
        <v>2760</v>
      </c>
      <c r="P25" s="16" t="n">
        <f aca="false">1-N25/O25</f>
        <v>0.115942028985507</v>
      </c>
      <c r="Q25" s="16" t="n">
        <f aca="false">+G25/L25</f>
        <v>0.106382978723404</v>
      </c>
      <c r="R25" s="16" t="n">
        <f aca="false">+H25/M25</f>
        <v>0.555555555555556</v>
      </c>
      <c r="S25" s="16" t="n">
        <f aca="false">+I25/N25</f>
        <v>0.104508196721311</v>
      </c>
      <c r="T25" s="16" t="n">
        <f aca="false">+J25/O25</f>
        <v>0.117753623188406</v>
      </c>
    </row>
    <row r="26" customFormat="false" ht="12.8" hidden="false" customHeight="false" outlineLevel="0" collapsed="false">
      <c r="A26" s="15" t="s">
        <v>66</v>
      </c>
      <c r="B26" s="11" t="n">
        <v>240</v>
      </c>
      <c r="C26" s="11" t="n">
        <v>5</v>
      </c>
      <c r="D26" s="11" t="n">
        <v>2145</v>
      </c>
      <c r="E26" s="11" t="n">
        <v>2400</v>
      </c>
      <c r="F26" s="16" t="n">
        <f aca="false">1-D26/E26</f>
        <v>0.10625</v>
      </c>
      <c r="G26" s="17" t="n">
        <v>440</v>
      </c>
      <c r="H26" s="17" t="n">
        <v>20</v>
      </c>
      <c r="I26" s="17" t="n">
        <v>365</v>
      </c>
      <c r="J26" s="17" t="n">
        <v>820</v>
      </c>
      <c r="K26" s="16" t="n">
        <f aca="false">1-I26/J26</f>
        <v>0.554878048780488</v>
      </c>
      <c r="L26" s="18" t="n">
        <v>680</v>
      </c>
      <c r="M26" s="17" t="n">
        <v>25</v>
      </c>
      <c r="N26" s="17" t="n">
        <v>2510</v>
      </c>
      <c r="O26" s="19" t="n">
        <v>3220</v>
      </c>
      <c r="P26" s="16" t="n">
        <f aca="false">1-N26/O26</f>
        <v>0.220496894409938</v>
      </c>
      <c r="Q26" s="16" t="n">
        <f aca="false">+G26/L26</f>
        <v>0.647058823529412</v>
      </c>
      <c r="R26" s="16" t="n">
        <f aca="false">+H26/M26</f>
        <v>0.8</v>
      </c>
      <c r="S26" s="16" t="n">
        <f aca="false">+I26/N26</f>
        <v>0.145418326693227</v>
      </c>
      <c r="T26" s="16" t="n">
        <f aca="false">+J26/O26</f>
        <v>0.254658385093168</v>
      </c>
    </row>
    <row r="27" customFormat="false" ht="12.8" hidden="false" customHeight="false" outlineLevel="0" collapsed="false">
      <c r="A27" s="15" t="s">
        <v>72</v>
      </c>
      <c r="B27" s="11" t="n">
        <v>170</v>
      </c>
      <c r="C27" s="11" t="n">
        <v>50</v>
      </c>
      <c r="D27" s="11" t="n">
        <v>1985</v>
      </c>
      <c r="E27" s="11" t="n">
        <v>2195</v>
      </c>
      <c r="F27" s="16" t="n">
        <f aca="false">1-D27/E27</f>
        <v>0.0956719817767654</v>
      </c>
      <c r="G27" s="17" t="n">
        <v>85</v>
      </c>
      <c r="H27" s="17" t="n">
        <v>20</v>
      </c>
      <c r="I27" s="17" t="n">
        <v>270</v>
      </c>
      <c r="J27" s="17" t="n">
        <v>390</v>
      </c>
      <c r="K27" s="16" t="n">
        <f aca="false">1-I27/J27</f>
        <v>0.307692307692308</v>
      </c>
      <c r="L27" s="18" t="n">
        <v>255</v>
      </c>
      <c r="M27" s="17" t="n">
        <v>70</v>
      </c>
      <c r="N27" s="17" t="n">
        <v>2255</v>
      </c>
      <c r="O27" s="19" t="n">
        <v>2585</v>
      </c>
      <c r="P27" s="16" t="n">
        <f aca="false">1-N27/O27</f>
        <v>0.127659574468085</v>
      </c>
      <c r="Q27" s="16" t="n">
        <f aca="false">+G27/L27</f>
        <v>0.333333333333333</v>
      </c>
      <c r="R27" s="16" t="n">
        <f aca="false">+H27/M27</f>
        <v>0.285714285714286</v>
      </c>
      <c r="S27" s="16" t="n">
        <f aca="false">+I27/N27</f>
        <v>0.119733924611973</v>
      </c>
      <c r="T27" s="16" t="n">
        <f aca="false">+J27/O27</f>
        <v>0.150870406189555</v>
      </c>
    </row>
    <row r="28" customFormat="false" ht="12.8" hidden="false" customHeight="false" outlineLevel="0" collapsed="false">
      <c r="A28" s="15" t="s">
        <v>243</v>
      </c>
      <c r="B28" s="11" t="n">
        <v>595</v>
      </c>
      <c r="C28" s="11" t="n">
        <v>40</v>
      </c>
      <c r="D28" s="11" t="n">
        <v>1385</v>
      </c>
      <c r="E28" s="11" t="n">
        <v>1995</v>
      </c>
      <c r="F28" s="16" t="n">
        <f aca="false">1-D28/E28</f>
        <v>0.305764411027569</v>
      </c>
      <c r="G28" s="17" t="n">
        <v>420</v>
      </c>
      <c r="H28" s="17" t="n">
        <v>55</v>
      </c>
      <c r="I28" s="17" t="n">
        <v>710</v>
      </c>
      <c r="J28" s="17" t="n">
        <v>1200</v>
      </c>
      <c r="K28" s="16" t="n">
        <f aca="false">1-I28/J28</f>
        <v>0.408333333333333</v>
      </c>
      <c r="L28" s="18" t="n">
        <v>1015</v>
      </c>
      <c r="M28" s="17" t="n">
        <v>95</v>
      </c>
      <c r="N28" s="17" t="n">
        <v>2095</v>
      </c>
      <c r="O28" s="19" t="n">
        <v>3195</v>
      </c>
      <c r="P28" s="16" t="n">
        <f aca="false">1-N28/O28</f>
        <v>0.344287949921753</v>
      </c>
      <c r="Q28" s="16" t="n">
        <f aca="false">+G28/L28</f>
        <v>0.413793103448276</v>
      </c>
      <c r="R28" s="16" t="n">
        <f aca="false">+H28/M28</f>
        <v>0.578947368421053</v>
      </c>
      <c r="S28" s="16" t="n">
        <f aca="false">+I28/N28</f>
        <v>0.33890214797136</v>
      </c>
      <c r="T28" s="16" t="n">
        <f aca="false">+J28/O28</f>
        <v>0.375586854460094</v>
      </c>
    </row>
    <row r="29" customFormat="false" ht="12.8" hidden="false" customHeight="false" outlineLevel="0" collapsed="false">
      <c r="A29" s="15" t="s">
        <v>32</v>
      </c>
      <c r="B29" s="11" t="n">
        <v>1055</v>
      </c>
      <c r="C29" s="11" t="n">
        <v>10</v>
      </c>
      <c r="D29" s="11" t="n">
        <v>720</v>
      </c>
      <c r="E29" s="11" t="n">
        <v>1765</v>
      </c>
      <c r="F29" s="16" t="n">
        <f aca="false">1-D29/E29</f>
        <v>0.592067988668555</v>
      </c>
      <c r="G29" s="17" t="n">
        <v>1030</v>
      </c>
      <c r="H29" s="17"/>
      <c r="I29" s="17" t="n">
        <v>135</v>
      </c>
      <c r="J29" s="17" t="n">
        <v>1190</v>
      </c>
      <c r="K29" s="16" t="n">
        <f aca="false">1-I29/J29</f>
        <v>0.886554621848739</v>
      </c>
      <c r="L29" s="18" t="n">
        <v>2085</v>
      </c>
      <c r="M29" s="17" t="n">
        <v>10</v>
      </c>
      <c r="N29" s="17" t="n">
        <v>855</v>
      </c>
      <c r="O29" s="19" t="n">
        <v>2955</v>
      </c>
      <c r="P29" s="16" t="n">
        <f aca="false">1-N29/O29</f>
        <v>0.710659898477157</v>
      </c>
      <c r="Q29" s="16" t="n">
        <f aca="false">+G29/L29</f>
        <v>0.49400479616307</v>
      </c>
      <c r="R29" s="16" t="n">
        <f aca="false">+H29/M29</f>
        <v>0</v>
      </c>
      <c r="S29" s="16" t="n">
        <f aca="false">+I29/N29</f>
        <v>0.157894736842105</v>
      </c>
      <c r="T29" s="16" t="n">
        <f aca="false">+J29/O29</f>
        <v>0.402707275803722</v>
      </c>
    </row>
    <row r="30" customFormat="false" ht="12.8" hidden="false" customHeight="false" outlineLevel="0" collapsed="false">
      <c r="A30" s="15" t="s">
        <v>183</v>
      </c>
      <c r="B30" s="11" t="n">
        <v>60</v>
      </c>
      <c r="C30" s="11" t="n">
        <v>100</v>
      </c>
      <c r="D30" s="11" t="n">
        <v>1575</v>
      </c>
      <c r="E30" s="11" t="n">
        <v>1740</v>
      </c>
      <c r="F30" s="16" t="n">
        <f aca="false">1-D30/E30</f>
        <v>0.0948275862068966</v>
      </c>
      <c r="G30" s="17" t="n">
        <v>65</v>
      </c>
      <c r="H30" s="17" t="n">
        <v>30</v>
      </c>
      <c r="I30" s="17" t="n">
        <v>560</v>
      </c>
      <c r="J30" s="17" t="n">
        <v>655</v>
      </c>
      <c r="K30" s="16" t="n">
        <f aca="false">1-I30/J30</f>
        <v>0.145038167938931</v>
      </c>
      <c r="L30" s="18" t="n">
        <v>125</v>
      </c>
      <c r="M30" s="17" t="n">
        <v>130</v>
      </c>
      <c r="N30" s="17" t="n">
        <v>2135</v>
      </c>
      <c r="O30" s="19" t="n">
        <v>2395</v>
      </c>
      <c r="P30" s="16" t="n">
        <f aca="false">1-N30/O30</f>
        <v>0.108559498956159</v>
      </c>
      <c r="Q30" s="16" t="n">
        <f aca="false">+G30/L30</f>
        <v>0.52</v>
      </c>
      <c r="R30" s="16" t="n">
        <f aca="false">+H30/M30</f>
        <v>0.230769230769231</v>
      </c>
      <c r="S30" s="16" t="n">
        <f aca="false">+I30/N30</f>
        <v>0.262295081967213</v>
      </c>
      <c r="T30" s="16" t="n">
        <f aca="false">+J30/O30</f>
        <v>0.27348643006263</v>
      </c>
    </row>
    <row r="31" customFormat="false" ht="12.8" hidden="false" customHeight="false" outlineLevel="0" collapsed="false">
      <c r="A31" s="15" t="s">
        <v>150</v>
      </c>
      <c r="B31" s="11" t="n">
        <v>1630</v>
      </c>
      <c r="C31" s="11" t="n">
        <v>0</v>
      </c>
      <c r="D31" s="11" t="n">
        <v>90</v>
      </c>
      <c r="E31" s="11" t="n">
        <v>1720</v>
      </c>
      <c r="F31" s="16" t="n">
        <f aca="false">1-D31/E31</f>
        <v>0.947674418604651</v>
      </c>
      <c r="G31" s="17" t="n">
        <v>675</v>
      </c>
      <c r="H31" s="17"/>
      <c r="I31" s="17" t="n">
        <v>10</v>
      </c>
      <c r="J31" s="17" t="n">
        <v>690</v>
      </c>
      <c r="K31" s="16" t="n">
        <f aca="false">1-I31/J31</f>
        <v>0.985507246376812</v>
      </c>
      <c r="L31" s="18" t="n">
        <v>2305</v>
      </c>
      <c r="M31" s="17"/>
      <c r="N31" s="17" t="n">
        <v>100</v>
      </c>
      <c r="O31" s="19" t="n">
        <v>2410</v>
      </c>
      <c r="P31" s="16" t="n">
        <f aca="false">1-N31/O31</f>
        <v>0.95850622406639</v>
      </c>
      <c r="Q31" s="16" t="n">
        <f aca="false">+G31/L31</f>
        <v>0.292841648590022</v>
      </c>
      <c r="R31" s="16"/>
      <c r="S31" s="16" t="n">
        <f aca="false">+I31/N31</f>
        <v>0.1</v>
      </c>
      <c r="T31" s="16" t="n">
        <f aca="false">+J31/O31</f>
        <v>0.286307053941909</v>
      </c>
    </row>
    <row r="32" customFormat="false" ht="12.8" hidden="false" customHeight="false" outlineLevel="0" collapsed="false">
      <c r="A32" s="15" t="s">
        <v>156</v>
      </c>
      <c r="B32" s="11" t="n">
        <v>420</v>
      </c>
      <c r="C32" s="11" t="n">
        <v>75</v>
      </c>
      <c r="D32" s="11" t="n">
        <v>850</v>
      </c>
      <c r="E32" s="11" t="n">
        <v>1365</v>
      </c>
      <c r="F32" s="16" t="n">
        <f aca="false">1-D32/E32</f>
        <v>0.377289377289377</v>
      </c>
      <c r="G32" s="17" t="n">
        <v>140</v>
      </c>
      <c r="H32" s="17" t="n">
        <v>45</v>
      </c>
      <c r="I32" s="17" t="n">
        <v>225</v>
      </c>
      <c r="J32" s="17" t="n">
        <v>395</v>
      </c>
      <c r="K32" s="16" t="n">
        <f aca="false">1-I32/J32</f>
        <v>0.430379746835443</v>
      </c>
      <c r="L32" s="18" t="n">
        <v>560</v>
      </c>
      <c r="M32" s="17" t="n">
        <v>120</v>
      </c>
      <c r="N32" s="17" t="n">
        <v>1075</v>
      </c>
      <c r="O32" s="19" t="n">
        <v>1760</v>
      </c>
      <c r="P32" s="16" t="n">
        <f aca="false">1-N32/O32</f>
        <v>0.389204545454545</v>
      </c>
      <c r="Q32" s="16" t="n">
        <f aca="false">+G32/L32</f>
        <v>0.25</v>
      </c>
      <c r="R32" s="16" t="n">
        <f aca="false">+H32/M32</f>
        <v>0.375</v>
      </c>
      <c r="S32" s="16" t="n">
        <f aca="false">+I32/N32</f>
        <v>0.209302325581395</v>
      </c>
      <c r="T32" s="16" t="n">
        <f aca="false">+J32/O32</f>
        <v>0.224431818181818</v>
      </c>
    </row>
    <row r="33" customFormat="false" ht="12.8" hidden="false" customHeight="false" outlineLevel="0" collapsed="false">
      <c r="A33" s="15" t="s">
        <v>163</v>
      </c>
      <c r="B33" s="11" t="n">
        <v>55</v>
      </c>
      <c r="C33" s="11" t="n">
        <v>50</v>
      </c>
      <c r="D33" s="11" t="n">
        <v>1270</v>
      </c>
      <c r="E33" s="11" t="n">
        <v>1365</v>
      </c>
      <c r="F33" s="16" t="n">
        <f aca="false">1-D33/E33</f>
        <v>0.0695970695970696</v>
      </c>
      <c r="G33" s="17" t="n">
        <v>10</v>
      </c>
      <c r="H33" s="17" t="n">
        <v>20</v>
      </c>
      <c r="I33" s="17" t="n">
        <v>250</v>
      </c>
      <c r="J33" s="17" t="n">
        <v>285</v>
      </c>
      <c r="K33" s="16" t="n">
        <f aca="false">1-I33/J33</f>
        <v>0.12280701754386</v>
      </c>
      <c r="L33" s="18" t="n">
        <v>65</v>
      </c>
      <c r="M33" s="17" t="n">
        <v>70</v>
      </c>
      <c r="N33" s="17" t="n">
        <v>1520</v>
      </c>
      <c r="O33" s="19" t="n">
        <v>1650</v>
      </c>
      <c r="P33" s="16" t="n">
        <f aca="false">1-N33/O33</f>
        <v>0.0787878787878787</v>
      </c>
      <c r="Q33" s="16" t="n">
        <f aca="false">+G33/L33</f>
        <v>0.153846153846154</v>
      </c>
      <c r="R33" s="16" t="n">
        <f aca="false">+H33/M33</f>
        <v>0.285714285714286</v>
      </c>
      <c r="S33" s="16" t="n">
        <f aca="false">+I33/N33</f>
        <v>0.164473684210526</v>
      </c>
      <c r="T33" s="16" t="n">
        <f aca="false">+J33/O33</f>
        <v>0.172727272727273</v>
      </c>
    </row>
    <row r="34" customFormat="false" ht="12.8" hidden="false" customHeight="false" outlineLevel="0" collapsed="false">
      <c r="A34" s="15" t="s">
        <v>34</v>
      </c>
      <c r="B34" s="11" t="n">
        <v>0</v>
      </c>
      <c r="C34" s="11" t="n">
        <v>15</v>
      </c>
      <c r="D34" s="11" t="n">
        <v>1265</v>
      </c>
      <c r="E34" s="11" t="n">
        <v>1270</v>
      </c>
      <c r="F34" s="16" t="n">
        <f aca="false">1-D34/E34</f>
        <v>0.00393700787401574</v>
      </c>
      <c r="G34" s="17"/>
      <c r="H34" s="17"/>
      <c r="I34" s="17" t="n">
        <v>500</v>
      </c>
      <c r="J34" s="17" t="n">
        <v>515</v>
      </c>
      <c r="K34" s="16" t="n">
        <f aca="false">1-I34/J34</f>
        <v>0.029126213592233</v>
      </c>
      <c r="L34" s="18"/>
      <c r="M34" s="17" t="n">
        <v>15</v>
      </c>
      <c r="N34" s="17" t="n">
        <v>1765</v>
      </c>
      <c r="O34" s="19" t="n">
        <v>1785</v>
      </c>
      <c r="P34" s="16" t="n">
        <f aca="false">1-N34/O34</f>
        <v>0.011204481792717</v>
      </c>
      <c r="Q34" s="16"/>
      <c r="R34" s="16"/>
      <c r="S34" s="16" t="n">
        <f aca="false">+I34/N34</f>
        <v>0.28328611898017</v>
      </c>
      <c r="T34" s="16" t="n">
        <f aca="false">+J34/O34</f>
        <v>0.288515406162465</v>
      </c>
    </row>
    <row r="35" customFormat="false" ht="12.8" hidden="false" customHeight="false" outlineLevel="0" collapsed="false">
      <c r="A35" s="15" t="s">
        <v>259</v>
      </c>
      <c r="B35" s="11" t="n">
        <v>125</v>
      </c>
      <c r="C35" s="11" t="n">
        <v>855</v>
      </c>
      <c r="D35" s="11" t="n">
        <v>265</v>
      </c>
      <c r="E35" s="11" t="n">
        <v>1235</v>
      </c>
      <c r="F35" s="16" t="n">
        <f aca="false">1-D35/E35</f>
        <v>0.785425101214575</v>
      </c>
      <c r="G35" s="17" t="n">
        <v>55</v>
      </c>
      <c r="H35" s="17" t="n">
        <v>325</v>
      </c>
      <c r="I35" s="17" t="n">
        <v>45</v>
      </c>
      <c r="J35" s="17" t="n">
        <v>440</v>
      </c>
      <c r="K35" s="16" t="n">
        <f aca="false">1-I35/J35</f>
        <v>0.897727272727273</v>
      </c>
      <c r="L35" s="18" t="n">
        <v>180</v>
      </c>
      <c r="M35" s="17" t="n">
        <v>1180</v>
      </c>
      <c r="N35" s="17" t="n">
        <v>310</v>
      </c>
      <c r="O35" s="19" t="n">
        <v>1675</v>
      </c>
      <c r="P35" s="16" t="n">
        <f aca="false">1-N35/O35</f>
        <v>0.814925373134328</v>
      </c>
      <c r="Q35" s="16" t="n">
        <f aca="false">+G35/L35</f>
        <v>0.305555555555556</v>
      </c>
      <c r="R35" s="16" t="n">
        <f aca="false">+H35/M35</f>
        <v>0.275423728813559</v>
      </c>
      <c r="S35" s="16" t="n">
        <f aca="false">+I35/N35</f>
        <v>0.145161290322581</v>
      </c>
      <c r="T35" s="16" t="n">
        <f aca="false">+J35/O35</f>
        <v>0.262686567164179</v>
      </c>
    </row>
    <row r="36" customFormat="false" ht="12.8" hidden="false" customHeight="false" outlineLevel="0" collapsed="false">
      <c r="A36" s="15" t="s">
        <v>52</v>
      </c>
      <c r="B36" s="11" t="n">
        <v>95</v>
      </c>
      <c r="C36" s="11" t="n">
        <v>55</v>
      </c>
      <c r="D36" s="11" t="n">
        <v>1095</v>
      </c>
      <c r="E36" s="11" t="n">
        <v>1235</v>
      </c>
      <c r="F36" s="16" t="n">
        <f aca="false">1-D36/E36</f>
        <v>0.11336032388664</v>
      </c>
      <c r="G36" s="17" t="n">
        <v>95</v>
      </c>
      <c r="H36" s="17" t="n">
        <v>60</v>
      </c>
      <c r="I36" s="17" t="n">
        <v>635</v>
      </c>
      <c r="J36" s="17" t="n">
        <v>800</v>
      </c>
      <c r="K36" s="16" t="n">
        <f aca="false">1-I36/J36</f>
        <v>0.20625</v>
      </c>
      <c r="L36" s="18" t="n">
        <v>190</v>
      </c>
      <c r="M36" s="17" t="n">
        <v>115</v>
      </c>
      <c r="N36" s="17" t="n">
        <v>1730</v>
      </c>
      <c r="O36" s="19" t="n">
        <v>2035</v>
      </c>
      <c r="P36" s="16" t="n">
        <f aca="false">1-N36/O36</f>
        <v>0.14987714987715</v>
      </c>
      <c r="Q36" s="16" t="n">
        <f aca="false">+G36/L36</f>
        <v>0.5</v>
      </c>
      <c r="R36" s="16" t="n">
        <f aca="false">+H36/M36</f>
        <v>0.521739130434783</v>
      </c>
      <c r="S36" s="16" t="n">
        <f aca="false">+I36/N36</f>
        <v>0.367052023121387</v>
      </c>
      <c r="T36" s="16" t="n">
        <f aca="false">+J36/O36</f>
        <v>0.393120393120393</v>
      </c>
    </row>
    <row r="37" customFormat="false" ht="12.8" hidden="false" customHeight="false" outlineLevel="0" collapsed="false">
      <c r="A37" s="15" t="s">
        <v>94</v>
      </c>
      <c r="B37" s="11" t="n">
        <v>395</v>
      </c>
      <c r="C37" s="11" t="n">
        <v>20</v>
      </c>
      <c r="D37" s="11" t="n">
        <v>790</v>
      </c>
      <c r="E37" s="11" t="n">
        <v>1200</v>
      </c>
      <c r="F37" s="16" t="n">
        <f aca="false">1-D37/E37</f>
        <v>0.341666666666667</v>
      </c>
      <c r="G37" s="17" t="n">
        <v>220</v>
      </c>
      <c r="H37" s="17" t="n">
        <v>30</v>
      </c>
      <c r="I37" s="17" t="n">
        <v>80</v>
      </c>
      <c r="J37" s="17" t="n">
        <v>335</v>
      </c>
      <c r="K37" s="16" t="n">
        <f aca="false">1-I37/J37</f>
        <v>0.761194029850746</v>
      </c>
      <c r="L37" s="18" t="n">
        <v>615</v>
      </c>
      <c r="M37" s="17" t="n">
        <v>50</v>
      </c>
      <c r="N37" s="17" t="n">
        <v>870</v>
      </c>
      <c r="O37" s="19" t="n">
        <v>1535</v>
      </c>
      <c r="P37" s="16" t="n">
        <f aca="false">1-N37/O37</f>
        <v>0.433224755700326</v>
      </c>
      <c r="Q37" s="16" t="n">
        <f aca="false">+G37/L37</f>
        <v>0.357723577235772</v>
      </c>
      <c r="R37" s="16" t="n">
        <f aca="false">+H37/M37</f>
        <v>0.6</v>
      </c>
      <c r="S37" s="16" t="n">
        <f aca="false">+I37/N37</f>
        <v>0.0919540229885057</v>
      </c>
      <c r="T37" s="16" t="n">
        <f aca="false">+J37/O37</f>
        <v>0.218241042345277</v>
      </c>
    </row>
    <row r="38" customFormat="false" ht="12.8" hidden="false" customHeight="false" outlineLevel="0" collapsed="false">
      <c r="A38" s="15" t="s">
        <v>219</v>
      </c>
      <c r="B38" s="11" t="n">
        <v>60</v>
      </c>
      <c r="C38" s="11" t="n">
        <v>0</v>
      </c>
      <c r="D38" s="11" t="n">
        <v>940</v>
      </c>
      <c r="E38" s="11" t="n">
        <v>1005</v>
      </c>
      <c r="F38" s="16" t="n">
        <f aca="false">1-D38/E38</f>
        <v>0.0646766169154229</v>
      </c>
      <c r="G38" s="17" t="n">
        <v>40</v>
      </c>
      <c r="H38" s="17"/>
      <c r="I38" s="17" t="n">
        <v>135</v>
      </c>
      <c r="J38" s="17" t="n">
        <v>175</v>
      </c>
      <c r="K38" s="16" t="n">
        <f aca="false">1-I38/J38</f>
        <v>0.228571428571429</v>
      </c>
      <c r="L38" s="18" t="n">
        <v>100</v>
      </c>
      <c r="M38" s="17"/>
      <c r="N38" s="17" t="n">
        <v>1075</v>
      </c>
      <c r="O38" s="19" t="n">
        <v>1180</v>
      </c>
      <c r="P38" s="16" t="n">
        <f aca="false">1-N38/O38</f>
        <v>0.0889830508474576</v>
      </c>
      <c r="Q38" s="16" t="n">
        <f aca="false">+G38/L38</f>
        <v>0.4</v>
      </c>
      <c r="R38" s="16"/>
      <c r="S38" s="16" t="n">
        <f aca="false">+I38/N38</f>
        <v>0.125581395348837</v>
      </c>
      <c r="T38" s="16" t="n">
        <f aca="false">+J38/O38</f>
        <v>0.148305084745763</v>
      </c>
    </row>
    <row r="39" customFormat="false" ht="12.8" hidden="false" customHeight="false" outlineLevel="0" collapsed="false">
      <c r="A39" s="15" t="s">
        <v>90</v>
      </c>
      <c r="B39" s="11" t="n">
        <v>35</v>
      </c>
      <c r="C39" s="11" t="n">
        <v>25</v>
      </c>
      <c r="D39" s="11" t="n">
        <v>845</v>
      </c>
      <c r="E39" s="11" t="n">
        <v>935</v>
      </c>
      <c r="F39" s="16" t="n">
        <f aca="false">1-D39/E39</f>
        <v>0.0962566844919787</v>
      </c>
      <c r="G39" s="17" t="n">
        <v>50</v>
      </c>
      <c r="H39" s="17" t="n">
        <v>20</v>
      </c>
      <c r="I39" s="17" t="n">
        <v>630</v>
      </c>
      <c r="J39" s="17" t="n">
        <v>705</v>
      </c>
      <c r="K39" s="16" t="n">
        <f aca="false">1-I39/J39</f>
        <v>0.106382978723404</v>
      </c>
      <c r="L39" s="18" t="n">
        <v>85</v>
      </c>
      <c r="M39" s="17" t="n">
        <v>45</v>
      </c>
      <c r="N39" s="17" t="n">
        <v>1475</v>
      </c>
      <c r="O39" s="19" t="n">
        <v>1640</v>
      </c>
      <c r="P39" s="16" t="n">
        <f aca="false">1-N39/O39</f>
        <v>0.100609756097561</v>
      </c>
      <c r="Q39" s="16" t="n">
        <f aca="false">+G39/L39</f>
        <v>0.588235294117647</v>
      </c>
      <c r="R39" s="16" t="n">
        <f aca="false">+H39/M39</f>
        <v>0.444444444444444</v>
      </c>
      <c r="S39" s="16" t="n">
        <f aca="false">+I39/N39</f>
        <v>0.427118644067797</v>
      </c>
      <c r="T39" s="16" t="n">
        <f aca="false">+J39/O39</f>
        <v>0.429878048780488</v>
      </c>
    </row>
    <row r="40" customFormat="false" ht="12.8" hidden="false" customHeight="false" outlineLevel="0" collapsed="false">
      <c r="A40" s="15" t="s">
        <v>38</v>
      </c>
      <c r="B40" s="11" t="n">
        <v>90</v>
      </c>
      <c r="C40" s="11" t="n">
        <v>10</v>
      </c>
      <c r="D40" s="11" t="n">
        <v>735</v>
      </c>
      <c r="E40" s="11" t="n">
        <v>840</v>
      </c>
      <c r="F40" s="16" t="n">
        <f aca="false">1-D40/E40</f>
        <v>0.125</v>
      </c>
      <c r="G40" s="17" t="n">
        <v>105</v>
      </c>
      <c r="H40" s="17" t="n">
        <v>10</v>
      </c>
      <c r="I40" s="17" t="n">
        <v>145</v>
      </c>
      <c r="J40" s="17" t="n">
        <v>265</v>
      </c>
      <c r="K40" s="16" t="n">
        <f aca="false">1-I40/J40</f>
        <v>0.452830188679245</v>
      </c>
      <c r="L40" s="18" t="n">
        <v>195</v>
      </c>
      <c r="M40" s="17" t="n">
        <v>20</v>
      </c>
      <c r="N40" s="17" t="n">
        <v>880</v>
      </c>
      <c r="O40" s="19" t="n">
        <v>1105</v>
      </c>
      <c r="P40" s="16" t="n">
        <f aca="false">1-N40/O40</f>
        <v>0.203619909502262</v>
      </c>
      <c r="Q40" s="16" t="n">
        <f aca="false">+G40/L40</f>
        <v>0.538461538461538</v>
      </c>
      <c r="R40" s="16" t="n">
        <f aca="false">+H40/M40</f>
        <v>0.5</v>
      </c>
      <c r="S40" s="16" t="n">
        <f aca="false">+I40/N40</f>
        <v>0.164772727272727</v>
      </c>
      <c r="T40" s="16" t="n">
        <f aca="false">+J40/O40</f>
        <v>0.239819004524887</v>
      </c>
    </row>
    <row r="41" customFormat="false" ht="12.8" hidden="false" customHeight="false" outlineLevel="0" collapsed="false">
      <c r="A41" s="15" t="s">
        <v>217</v>
      </c>
      <c r="B41" s="11" t="n">
        <v>145</v>
      </c>
      <c r="C41" s="11" t="n">
        <v>30</v>
      </c>
      <c r="D41" s="11" t="n">
        <v>585</v>
      </c>
      <c r="E41" s="11" t="n">
        <v>740</v>
      </c>
      <c r="F41" s="16" t="n">
        <f aca="false">1-D41/E41</f>
        <v>0.209459459459459</v>
      </c>
      <c r="G41" s="17" t="n">
        <v>35</v>
      </c>
      <c r="H41" s="17"/>
      <c r="I41" s="17" t="n">
        <v>75</v>
      </c>
      <c r="J41" s="17" t="n">
        <v>120</v>
      </c>
      <c r="K41" s="16" t="n">
        <f aca="false">1-I41/J41</f>
        <v>0.375</v>
      </c>
      <c r="L41" s="18" t="n">
        <v>180</v>
      </c>
      <c r="M41" s="17" t="n">
        <v>30</v>
      </c>
      <c r="N41" s="17" t="n">
        <v>660</v>
      </c>
      <c r="O41" s="19" t="n">
        <v>860</v>
      </c>
      <c r="P41" s="16" t="n">
        <f aca="false">1-N41/O41</f>
        <v>0.232558139534884</v>
      </c>
      <c r="Q41" s="16" t="n">
        <f aca="false">+G41/L41</f>
        <v>0.194444444444444</v>
      </c>
      <c r="R41" s="16" t="n">
        <f aca="false">+H41/M41</f>
        <v>0</v>
      </c>
      <c r="S41" s="16" t="n">
        <f aca="false">+I41/N41</f>
        <v>0.113636363636364</v>
      </c>
      <c r="T41" s="16" t="n">
        <f aca="false">+J41/O41</f>
        <v>0.13953488372093</v>
      </c>
    </row>
    <row r="42" customFormat="false" ht="12.8" hidden="false" customHeight="false" outlineLevel="0" collapsed="false">
      <c r="A42" s="15" t="s">
        <v>100</v>
      </c>
      <c r="B42" s="11" t="n">
        <v>190</v>
      </c>
      <c r="C42" s="11" t="n">
        <v>65</v>
      </c>
      <c r="D42" s="11" t="n">
        <v>430</v>
      </c>
      <c r="E42" s="11" t="n">
        <v>695</v>
      </c>
      <c r="F42" s="16" t="n">
        <f aca="false">1-D42/E42</f>
        <v>0.381294964028777</v>
      </c>
      <c r="G42" s="17" t="n">
        <v>80</v>
      </c>
      <c r="H42" s="17" t="n">
        <v>35</v>
      </c>
      <c r="I42" s="17" t="n">
        <v>50</v>
      </c>
      <c r="J42" s="17" t="n">
        <v>170</v>
      </c>
      <c r="K42" s="16" t="n">
        <f aca="false">1-I42/J42</f>
        <v>0.705882352941176</v>
      </c>
      <c r="L42" s="18" t="n">
        <v>270</v>
      </c>
      <c r="M42" s="17" t="n">
        <v>100</v>
      </c>
      <c r="N42" s="17" t="n">
        <v>480</v>
      </c>
      <c r="O42" s="19" t="n">
        <v>865</v>
      </c>
      <c r="P42" s="16" t="n">
        <f aca="false">1-N42/O42</f>
        <v>0.445086705202312</v>
      </c>
      <c r="Q42" s="16" t="n">
        <f aca="false">+G42/L42</f>
        <v>0.296296296296296</v>
      </c>
      <c r="R42" s="16" t="n">
        <f aca="false">+H42/M42</f>
        <v>0.35</v>
      </c>
      <c r="S42" s="16" t="n">
        <f aca="false">+I42/N42</f>
        <v>0.104166666666667</v>
      </c>
      <c r="T42" s="16" t="n">
        <f aca="false">+J42/O42</f>
        <v>0.196531791907514</v>
      </c>
    </row>
    <row r="43" customFormat="false" ht="12.8" hidden="false" customHeight="false" outlineLevel="0" collapsed="false">
      <c r="A43" s="15" t="s">
        <v>60</v>
      </c>
      <c r="B43" s="11" t="n">
        <v>90</v>
      </c>
      <c r="C43" s="11" t="n">
        <v>30</v>
      </c>
      <c r="D43" s="11" t="n">
        <v>570</v>
      </c>
      <c r="E43" s="11" t="n">
        <v>695</v>
      </c>
      <c r="F43" s="16" t="n">
        <f aca="false">1-D43/E43</f>
        <v>0.179856115107914</v>
      </c>
      <c r="G43" s="17" t="n">
        <v>130</v>
      </c>
      <c r="H43" s="17" t="n">
        <v>10</v>
      </c>
      <c r="I43" s="17" t="n">
        <v>135</v>
      </c>
      <c r="J43" s="17" t="n">
        <v>290</v>
      </c>
      <c r="K43" s="16" t="n">
        <f aca="false">1-I43/J43</f>
        <v>0.53448275862069</v>
      </c>
      <c r="L43" s="18" t="n">
        <v>220</v>
      </c>
      <c r="M43" s="17" t="n">
        <v>40</v>
      </c>
      <c r="N43" s="17" t="n">
        <v>705</v>
      </c>
      <c r="O43" s="19" t="n">
        <v>985</v>
      </c>
      <c r="P43" s="16" t="n">
        <f aca="false">1-N43/O43</f>
        <v>0.284263959390863</v>
      </c>
      <c r="Q43" s="16" t="n">
        <f aca="false">+G43/L43</f>
        <v>0.590909090909091</v>
      </c>
      <c r="R43" s="16" t="n">
        <f aca="false">+H43/M43</f>
        <v>0.25</v>
      </c>
      <c r="S43" s="16" t="n">
        <f aca="false">+I43/N43</f>
        <v>0.191489361702128</v>
      </c>
      <c r="T43" s="16" t="n">
        <f aca="false">+J43/O43</f>
        <v>0.294416243654822</v>
      </c>
    </row>
    <row r="44" customFormat="false" ht="12.8" hidden="false" customHeight="false" outlineLevel="0" collapsed="false">
      <c r="A44" s="15" t="s">
        <v>58</v>
      </c>
      <c r="B44" s="11" t="n">
        <v>205</v>
      </c>
      <c r="C44" s="11" t="n">
        <v>10</v>
      </c>
      <c r="D44" s="11" t="n">
        <v>440</v>
      </c>
      <c r="E44" s="11" t="n">
        <v>665</v>
      </c>
      <c r="F44" s="16" t="n">
        <f aca="false">1-D44/E44</f>
        <v>0.338345864661654</v>
      </c>
      <c r="G44" s="17" t="n">
        <v>155</v>
      </c>
      <c r="H44" s="17"/>
      <c r="I44" s="17" t="n">
        <v>80</v>
      </c>
      <c r="J44" s="17" t="n">
        <v>225</v>
      </c>
      <c r="K44" s="16" t="n">
        <f aca="false">1-I44/J44</f>
        <v>0.644444444444444</v>
      </c>
      <c r="L44" s="18" t="n">
        <v>360</v>
      </c>
      <c r="M44" s="17" t="n">
        <v>10</v>
      </c>
      <c r="N44" s="17" t="n">
        <v>520</v>
      </c>
      <c r="O44" s="19" t="n">
        <v>890</v>
      </c>
      <c r="P44" s="16" t="n">
        <f aca="false">1-N44/O44</f>
        <v>0.415730337078652</v>
      </c>
      <c r="Q44" s="16" t="n">
        <f aca="false">+G44/L44</f>
        <v>0.430555555555556</v>
      </c>
      <c r="R44" s="16" t="n">
        <f aca="false">+H44/M44</f>
        <v>0</v>
      </c>
      <c r="S44" s="16" t="n">
        <f aca="false">+I44/N44</f>
        <v>0.153846153846154</v>
      </c>
      <c r="T44" s="16" t="n">
        <f aca="false">+J44/O44</f>
        <v>0.252808988764045</v>
      </c>
    </row>
    <row r="45" customFormat="false" ht="12.8" hidden="false" customHeight="false" outlineLevel="0" collapsed="false">
      <c r="A45" s="15" t="s">
        <v>68</v>
      </c>
      <c r="B45" s="11" t="n">
        <v>195</v>
      </c>
      <c r="C45" s="11" t="n">
        <v>80</v>
      </c>
      <c r="D45" s="11" t="n">
        <v>395</v>
      </c>
      <c r="E45" s="11" t="n">
        <v>665</v>
      </c>
      <c r="F45" s="16" t="n">
        <f aca="false">1-D45/E45</f>
        <v>0.406015037593985</v>
      </c>
      <c r="G45" s="17" t="n">
        <v>135</v>
      </c>
      <c r="H45" s="17" t="n">
        <v>40</v>
      </c>
      <c r="I45" s="17" t="n">
        <v>175</v>
      </c>
      <c r="J45" s="17" t="n">
        <v>345</v>
      </c>
      <c r="K45" s="16" t="n">
        <f aca="false">1-I45/J45</f>
        <v>0.492753623188406</v>
      </c>
      <c r="L45" s="18" t="n">
        <v>330</v>
      </c>
      <c r="M45" s="17" t="n">
        <v>120</v>
      </c>
      <c r="N45" s="17" t="n">
        <v>570</v>
      </c>
      <c r="O45" s="19" t="n">
        <v>1010</v>
      </c>
      <c r="P45" s="16" t="n">
        <f aca="false">1-N45/O45</f>
        <v>0.435643564356436</v>
      </c>
      <c r="Q45" s="16" t="n">
        <f aca="false">+G45/L45</f>
        <v>0.409090909090909</v>
      </c>
      <c r="R45" s="16" t="n">
        <f aca="false">+H45/M45</f>
        <v>0.333333333333333</v>
      </c>
      <c r="S45" s="16" t="n">
        <f aca="false">+I45/N45</f>
        <v>0.307017543859649</v>
      </c>
      <c r="T45" s="16" t="n">
        <f aca="false">+J45/O45</f>
        <v>0.341584158415842</v>
      </c>
    </row>
    <row r="46" customFormat="false" ht="12.8" hidden="false" customHeight="false" outlineLevel="0" collapsed="false">
      <c r="A46" s="15" t="s">
        <v>44</v>
      </c>
      <c r="B46" s="11" t="n">
        <v>90</v>
      </c>
      <c r="C46" s="11" t="n">
        <v>15</v>
      </c>
      <c r="D46" s="11" t="n">
        <v>555</v>
      </c>
      <c r="E46" s="11" t="n">
        <v>655</v>
      </c>
      <c r="F46" s="16" t="n">
        <f aca="false">1-D46/E46</f>
        <v>0.152671755725191</v>
      </c>
      <c r="G46" s="17" t="n">
        <v>25</v>
      </c>
      <c r="H46" s="17" t="n">
        <v>5</v>
      </c>
      <c r="I46" s="17" t="n">
        <v>90</v>
      </c>
      <c r="J46" s="17" t="n">
        <v>125</v>
      </c>
      <c r="K46" s="16" t="n">
        <f aca="false">1-I46/J46</f>
        <v>0.28</v>
      </c>
      <c r="L46" s="18" t="n">
        <v>115</v>
      </c>
      <c r="M46" s="17" t="n">
        <v>20</v>
      </c>
      <c r="N46" s="17" t="n">
        <v>645</v>
      </c>
      <c r="O46" s="19" t="n">
        <v>780</v>
      </c>
      <c r="P46" s="16" t="n">
        <f aca="false">1-N46/O46</f>
        <v>0.173076923076923</v>
      </c>
      <c r="Q46" s="16" t="n">
        <f aca="false">+G46/L46</f>
        <v>0.217391304347826</v>
      </c>
      <c r="R46" s="16" t="n">
        <f aca="false">+H46/M46</f>
        <v>0.25</v>
      </c>
      <c r="S46" s="16" t="n">
        <f aca="false">+I46/N46</f>
        <v>0.13953488372093</v>
      </c>
      <c r="T46" s="16" t="n">
        <f aca="false">+J46/O46</f>
        <v>0.16025641025641</v>
      </c>
    </row>
    <row r="47" customFormat="false" ht="12.8" hidden="false" customHeight="false" outlineLevel="0" collapsed="false">
      <c r="A47" s="15" t="s">
        <v>235</v>
      </c>
      <c r="B47" s="11" t="n">
        <v>65</v>
      </c>
      <c r="C47" s="11" t="n">
        <v>10</v>
      </c>
      <c r="D47" s="11" t="n">
        <v>590</v>
      </c>
      <c r="E47" s="11" t="n">
        <v>650</v>
      </c>
      <c r="F47" s="16" t="n">
        <f aca="false">1-D47/E47</f>
        <v>0.0923076923076923</v>
      </c>
      <c r="G47" s="17" t="n">
        <v>30</v>
      </c>
      <c r="H47" s="17"/>
      <c r="I47" s="17" t="n">
        <v>250</v>
      </c>
      <c r="J47" s="17" t="n">
        <v>285</v>
      </c>
      <c r="K47" s="16" t="n">
        <f aca="false">1-I47/J47</f>
        <v>0.12280701754386</v>
      </c>
      <c r="L47" s="18" t="n">
        <v>95</v>
      </c>
      <c r="M47" s="17" t="n">
        <v>10</v>
      </c>
      <c r="N47" s="17" t="n">
        <v>840</v>
      </c>
      <c r="O47" s="19" t="n">
        <v>935</v>
      </c>
      <c r="P47" s="16" t="n">
        <f aca="false">1-N47/O47</f>
        <v>0.101604278074866</v>
      </c>
      <c r="Q47" s="16" t="n">
        <f aca="false">+G47/L47</f>
        <v>0.31578947368421</v>
      </c>
      <c r="R47" s="16" t="n">
        <f aca="false">+H47/M47</f>
        <v>0</v>
      </c>
      <c r="S47" s="16" t="n">
        <f aca="false">+I47/N47</f>
        <v>0.297619047619048</v>
      </c>
      <c r="T47" s="16" t="n">
        <f aca="false">+J47/O47</f>
        <v>0.304812834224599</v>
      </c>
    </row>
    <row r="48" customFormat="false" ht="12.8" hidden="false" customHeight="false" outlineLevel="0" collapsed="false">
      <c r="A48" s="15" t="s">
        <v>18</v>
      </c>
      <c r="B48" s="11" t="n">
        <v>80</v>
      </c>
      <c r="C48" s="11" t="n">
        <v>30</v>
      </c>
      <c r="D48" s="11" t="n">
        <v>505</v>
      </c>
      <c r="E48" s="11" t="n">
        <v>625</v>
      </c>
      <c r="F48" s="16" t="n">
        <f aca="false">1-D48/E48</f>
        <v>0.192</v>
      </c>
      <c r="G48" s="17" t="n">
        <v>20</v>
      </c>
      <c r="H48" s="17" t="n">
        <v>25</v>
      </c>
      <c r="I48" s="17" t="n">
        <v>185</v>
      </c>
      <c r="J48" s="17" t="n">
        <v>225</v>
      </c>
      <c r="K48" s="16" t="n">
        <f aca="false">1-I48/J48</f>
        <v>0.177777777777778</v>
      </c>
      <c r="L48" s="18" t="n">
        <v>100</v>
      </c>
      <c r="M48" s="17" t="n">
        <v>55</v>
      </c>
      <c r="N48" s="17" t="n">
        <v>690</v>
      </c>
      <c r="O48" s="19" t="n">
        <v>850</v>
      </c>
      <c r="P48" s="16" t="n">
        <f aca="false">1-N48/O48</f>
        <v>0.188235294117647</v>
      </c>
      <c r="Q48" s="16" t="n">
        <f aca="false">+G48/L48</f>
        <v>0.2</v>
      </c>
      <c r="R48" s="16" t="n">
        <f aca="false">+H48/M48</f>
        <v>0.454545454545455</v>
      </c>
      <c r="S48" s="16" t="n">
        <f aca="false">+I48/N48</f>
        <v>0.268115942028985</v>
      </c>
      <c r="T48" s="16" t="n">
        <f aca="false">+J48/O48</f>
        <v>0.264705882352941</v>
      </c>
    </row>
    <row r="49" customFormat="false" ht="12.8" hidden="false" customHeight="false" outlineLevel="0" collapsed="false">
      <c r="A49" s="15" t="s">
        <v>10</v>
      </c>
      <c r="B49" s="11" t="n">
        <v>35</v>
      </c>
      <c r="C49" s="11" t="n">
        <v>0</v>
      </c>
      <c r="D49" s="11" t="n">
        <v>595</v>
      </c>
      <c r="E49" s="11" t="n">
        <v>620</v>
      </c>
      <c r="F49" s="16" t="n">
        <f aca="false">1-D49/E49</f>
        <v>0.0403225806451613</v>
      </c>
      <c r="G49" s="17" t="n">
        <v>65</v>
      </c>
      <c r="H49" s="17"/>
      <c r="I49" s="17" t="n">
        <v>80</v>
      </c>
      <c r="J49" s="17" t="n">
        <v>160</v>
      </c>
      <c r="K49" s="16" t="n">
        <f aca="false">1-I49/J49</f>
        <v>0.5</v>
      </c>
      <c r="L49" s="18" t="n">
        <v>100</v>
      </c>
      <c r="M49" s="17"/>
      <c r="N49" s="17" t="n">
        <v>675</v>
      </c>
      <c r="O49" s="19" t="n">
        <v>780</v>
      </c>
      <c r="P49" s="16" t="n">
        <f aca="false">1-N49/O49</f>
        <v>0.134615384615385</v>
      </c>
      <c r="Q49" s="16" t="n">
        <f aca="false">+G49/L49</f>
        <v>0.65</v>
      </c>
      <c r="R49" s="16"/>
      <c r="S49" s="16" t="n">
        <f aca="false">+I49/N49</f>
        <v>0.118518518518519</v>
      </c>
      <c r="T49" s="16" t="n">
        <f aca="false">+J49/O49</f>
        <v>0.205128205128205</v>
      </c>
    </row>
    <row r="50" customFormat="false" ht="12.8" hidden="false" customHeight="false" outlineLevel="0" collapsed="false">
      <c r="A50" s="15" t="s">
        <v>98</v>
      </c>
      <c r="B50" s="11" t="n">
        <v>15</v>
      </c>
      <c r="C50" s="11" t="n">
        <v>25</v>
      </c>
      <c r="D50" s="11" t="n">
        <v>585</v>
      </c>
      <c r="E50" s="11" t="n">
        <v>620</v>
      </c>
      <c r="F50" s="16" t="n">
        <f aca="false">1-D50/E50</f>
        <v>0.0564516129032258</v>
      </c>
      <c r="G50" s="17" t="n">
        <v>5</v>
      </c>
      <c r="H50" s="17" t="n">
        <v>15</v>
      </c>
      <c r="I50" s="17" t="n">
        <v>395</v>
      </c>
      <c r="J50" s="17" t="n">
        <v>420</v>
      </c>
      <c r="K50" s="16" t="n">
        <f aca="false">1-I50/J50</f>
        <v>0.0595238095238095</v>
      </c>
      <c r="L50" s="18" t="n">
        <v>20</v>
      </c>
      <c r="M50" s="17" t="n">
        <v>40</v>
      </c>
      <c r="N50" s="17" t="n">
        <v>980</v>
      </c>
      <c r="O50" s="19" t="n">
        <v>1040</v>
      </c>
      <c r="P50" s="16" t="n">
        <f aca="false">1-N50/O50</f>
        <v>0.0576923076923077</v>
      </c>
      <c r="Q50" s="16" t="n">
        <f aca="false">+G50/L50</f>
        <v>0.25</v>
      </c>
      <c r="R50" s="16" t="n">
        <f aca="false">+H50/M50</f>
        <v>0.375</v>
      </c>
      <c r="S50" s="16" t="n">
        <f aca="false">+I50/N50</f>
        <v>0.403061224489796</v>
      </c>
      <c r="T50" s="16" t="n">
        <f aca="false">+J50/O50</f>
        <v>0.403846153846154</v>
      </c>
    </row>
    <row r="51" customFormat="false" ht="12.8" hidden="false" customHeight="false" outlineLevel="0" collapsed="false">
      <c r="A51" s="15" t="s">
        <v>261</v>
      </c>
      <c r="B51" s="11" t="n">
        <v>45</v>
      </c>
      <c r="C51" s="11" t="n">
        <v>45</v>
      </c>
      <c r="D51" s="11" t="n">
        <v>520</v>
      </c>
      <c r="E51" s="11" t="n">
        <v>605</v>
      </c>
      <c r="F51" s="16" t="n">
        <f aca="false">1-D51/E51</f>
        <v>0.140495867768595</v>
      </c>
      <c r="G51" s="17" t="n">
        <v>10</v>
      </c>
      <c r="H51" s="17" t="n">
        <v>25</v>
      </c>
      <c r="I51" s="17" t="n">
        <v>55</v>
      </c>
      <c r="J51" s="17" t="n">
        <v>95</v>
      </c>
      <c r="K51" s="16" t="n">
        <f aca="false">1-I51/J51</f>
        <v>0.421052631578947</v>
      </c>
      <c r="L51" s="18" t="n">
        <v>55</v>
      </c>
      <c r="M51" s="17" t="n">
        <v>70</v>
      </c>
      <c r="N51" s="17" t="n">
        <v>575</v>
      </c>
      <c r="O51" s="19" t="n">
        <v>700</v>
      </c>
      <c r="P51" s="16" t="n">
        <f aca="false">1-N51/O51</f>
        <v>0.178571428571429</v>
      </c>
      <c r="Q51" s="16" t="n">
        <f aca="false">+G51/L51</f>
        <v>0.181818181818182</v>
      </c>
      <c r="R51" s="16" t="n">
        <f aca="false">+H51/M51</f>
        <v>0.357142857142857</v>
      </c>
      <c r="S51" s="16" t="n">
        <f aca="false">+I51/N51</f>
        <v>0.0956521739130435</v>
      </c>
      <c r="T51" s="16" t="n">
        <f aca="false">+J51/O51</f>
        <v>0.135714285714286</v>
      </c>
    </row>
    <row r="52" customFormat="false" ht="12.8" hidden="false" customHeight="false" outlineLevel="0" collapsed="false">
      <c r="A52" s="15" t="s">
        <v>211</v>
      </c>
      <c r="B52" s="11" t="n">
        <v>75</v>
      </c>
      <c r="C52" s="11" t="n">
        <v>0</v>
      </c>
      <c r="D52" s="11" t="n">
        <v>525</v>
      </c>
      <c r="E52" s="11" t="n">
        <v>605</v>
      </c>
      <c r="F52" s="16" t="n">
        <f aca="false">1-D52/E52</f>
        <v>0.132231404958678</v>
      </c>
      <c r="G52" s="17"/>
      <c r="H52" s="17"/>
      <c r="I52" s="17" t="n">
        <v>140</v>
      </c>
      <c r="J52" s="17" t="n">
        <v>140</v>
      </c>
      <c r="K52" s="16" t="n">
        <f aca="false">1-I52/J52</f>
        <v>0</v>
      </c>
      <c r="L52" s="18" t="n">
        <v>75</v>
      </c>
      <c r="M52" s="17"/>
      <c r="N52" s="17" t="n">
        <v>665</v>
      </c>
      <c r="O52" s="19" t="n">
        <v>745</v>
      </c>
      <c r="P52" s="16" t="n">
        <f aca="false">1-N52/O52</f>
        <v>0.10738255033557</v>
      </c>
      <c r="Q52" s="16" t="n">
        <f aca="false">+G52/L52</f>
        <v>0</v>
      </c>
      <c r="R52" s="16"/>
      <c r="S52" s="16" t="n">
        <f aca="false">+I52/N52</f>
        <v>0.210526315789474</v>
      </c>
      <c r="T52" s="16" t="n">
        <f aca="false">+J52/O52</f>
        <v>0.187919463087248</v>
      </c>
    </row>
    <row r="53" customFormat="false" ht="12.8" hidden="false" customHeight="false" outlineLevel="0" collapsed="false">
      <c r="A53" s="15" t="s">
        <v>187</v>
      </c>
      <c r="B53" s="11" t="n">
        <v>230</v>
      </c>
      <c r="C53" s="11" t="n">
        <v>0</v>
      </c>
      <c r="D53" s="11" t="n">
        <v>365</v>
      </c>
      <c r="E53" s="11" t="n">
        <v>590</v>
      </c>
      <c r="F53" s="16" t="n">
        <f aca="false">1-D53/E53</f>
        <v>0.38135593220339</v>
      </c>
      <c r="G53" s="17" t="n">
        <v>65</v>
      </c>
      <c r="H53" s="17"/>
      <c r="I53" s="17" t="n">
        <v>55</v>
      </c>
      <c r="J53" s="17" t="n">
        <v>110</v>
      </c>
      <c r="K53" s="16" t="n">
        <f aca="false">1-I53/J53</f>
        <v>0.5</v>
      </c>
      <c r="L53" s="18" t="n">
        <v>295</v>
      </c>
      <c r="M53" s="17"/>
      <c r="N53" s="17" t="n">
        <v>420</v>
      </c>
      <c r="O53" s="19" t="n">
        <v>700</v>
      </c>
      <c r="P53" s="16" t="n">
        <f aca="false">1-N53/O53</f>
        <v>0.4</v>
      </c>
      <c r="Q53" s="16" t="n">
        <f aca="false">+G53/L53</f>
        <v>0.220338983050847</v>
      </c>
      <c r="R53" s="16"/>
      <c r="S53" s="16" t="n">
        <f aca="false">+I53/N53</f>
        <v>0.130952380952381</v>
      </c>
      <c r="T53" s="16" t="n">
        <f aca="false">+J53/O53</f>
        <v>0.157142857142857</v>
      </c>
    </row>
    <row r="54" customFormat="false" ht="12.8" hidden="false" customHeight="false" outlineLevel="0" collapsed="false">
      <c r="A54" s="15" t="s">
        <v>209</v>
      </c>
      <c r="B54" s="11" t="n">
        <v>185</v>
      </c>
      <c r="C54" s="11" t="n">
        <v>0</v>
      </c>
      <c r="D54" s="11" t="n">
        <v>400</v>
      </c>
      <c r="E54" s="11" t="n">
        <v>590</v>
      </c>
      <c r="F54" s="16" t="n">
        <f aca="false">1-D54/E54</f>
        <v>0.322033898305085</v>
      </c>
      <c r="G54" s="17" t="n">
        <v>30</v>
      </c>
      <c r="H54" s="17"/>
      <c r="I54" s="17" t="n">
        <v>30</v>
      </c>
      <c r="J54" s="17" t="n">
        <v>55</v>
      </c>
      <c r="K54" s="16" t="n">
        <f aca="false">1-I54/J54</f>
        <v>0.454545454545455</v>
      </c>
      <c r="L54" s="18" t="n">
        <v>215</v>
      </c>
      <c r="M54" s="17"/>
      <c r="N54" s="17" t="n">
        <v>430</v>
      </c>
      <c r="O54" s="19" t="n">
        <v>645</v>
      </c>
      <c r="P54" s="16" t="n">
        <f aca="false">1-N54/O54</f>
        <v>0.333333333333333</v>
      </c>
      <c r="Q54" s="16" t="n">
        <f aca="false">+G54/L54</f>
        <v>0.13953488372093</v>
      </c>
      <c r="R54" s="16"/>
      <c r="S54" s="16" t="n">
        <f aca="false">+I54/N54</f>
        <v>0.0697674418604651</v>
      </c>
      <c r="T54" s="16" t="n">
        <f aca="false">+J54/O54</f>
        <v>0.0852713178294574</v>
      </c>
    </row>
    <row r="55" customFormat="false" ht="12.8" hidden="false" customHeight="false" outlineLevel="0" collapsed="false">
      <c r="A55" s="15" t="s">
        <v>76</v>
      </c>
      <c r="B55" s="11" t="n">
        <v>10</v>
      </c>
      <c r="C55" s="11" t="n">
        <v>15</v>
      </c>
      <c r="D55" s="11" t="n">
        <v>560</v>
      </c>
      <c r="E55" s="11" t="n">
        <v>590</v>
      </c>
      <c r="F55" s="16" t="n">
        <f aca="false">1-D55/E55</f>
        <v>0.0508474576271186</v>
      </c>
      <c r="G55" s="17" t="n">
        <v>10</v>
      </c>
      <c r="H55" s="17"/>
      <c r="I55" s="17" t="n">
        <v>375</v>
      </c>
      <c r="J55" s="17" t="n">
        <v>400</v>
      </c>
      <c r="K55" s="16" t="n">
        <f aca="false">1-I55/J55</f>
        <v>0.0625</v>
      </c>
      <c r="L55" s="18" t="n">
        <v>20</v>
      </c>
      <c r="M55" s="17" t="n">
        <v>15</v>
      </c>
      <c r="N55" s="17" t="n">
        <v>935</v>
      </c>
      <c r="O55" s="19" t="n">
        <v>990</v>
      </c>
      <c r="P55" s="16" t="n">
        <f aca="false">1-N55/O55</f>
        <v>0.0555555555555556</v>
      </c>
      <c r="Q55" s="16" t="n">
        <f aca="false">+G55/L55</f>
        <v>0.5</v>
      </c>
      <c r="R55" s="16" t="n">
        <f aca="false">+H55/M55</f>
        <v>0</v>
      </c>
      <c r="S55" s="16" t="n">
        <f aca="false">+I55/N55</f>
        <v>0.401069518716578</v>
      </c>
      <c r="T55" s="16" t="n">
        <f aca="false">+J55/O55</f>
        <v>0.404040404040404</v>
      </c>
    </row>
    <row r="56" customFormat="false" ht="12.8" hidden="false" customHeight="false" outlineLevel="0" collapsed="false">
      <c r="A56" s="15" t="s">
        <v>144</v>
      </c>
      <c r="B56" s="11" t="n">
        <v>195</v>
      </c>
      <c r="C56" s="11" t="n">
        <v>5</v>
      </c>
      <c r="D56" s="11" t="n">
        <v>335</v>
      </c>
      <c r="E56" s="11" t="n">
        <v>550</v>
      </c>
      <c r="F56" s="16" t="n">
        <f aca="false">1-D56/E56</f>
        <v>0.390909090909091</v>
      </c>
      <c r="G56" s="17" t="n">
        <v>115</v>
      </c>
      <c r="H56" s="17"/>
      <c r="I56" s="17" t="n">
        <v>105</v>
      </c>
      <c r="J56" s="17" t="n">
        <v>210</v>
      </c>
      <c r="K56" s="16" t="n">
        <f aca="false">1-I56/J56</f>
        <v>0.5</v>
      </c>
      <c r="L56" s="18" t="n">
        <v>310</v>
      </c>
      <c r="M56" s="17" t="n">
        <v>5</v>
      </c>
      <c r="N56" s="17" t="n">
        <v>440</v>
      </c>
      <c r="O56" s="19" t="n">
        <v>760</v>
      </c>
      <c r="P56" s="16" t="n">
        <f aca="false">1-N56/O56</f>
        <v>0.421052631578947</v>
      </c>
      <c r="Q56" s="16" t="n">
        <f aca="false">+G56/L56</f>
        <v>0.370967741935484</v>
      </c>
      <c r="R56" s="16" t="n">
        <f aca="false">+H56/M56</f>
        <v>0</v>
      </c>
      <c r="S56" s="16" t="n">
        <f aca="false">+I56/N56</f>
        <v>0.238636363636364</v>
      </c>
      <c r="T56" s="16" t="n">
        <f aca="false">+J56/O56</f>
        <v>0.276315789473684</v>
      </c>
    </row>
    <row r="57" customFormat="false" ht="12.8" hidden="false" customHeight="false" outlineLevel="0" collapsed="false">
      <c r="A57" s="15" t="s">
        <v>233</v>
      </c>
      <c r="B57" s="11" t="n">
        <v>10</v>
      </c>
      <c r="C57" s="11" t="n">
        <v>5</v>
      </c>
      <c r="D57" s="11" t="n">
        <v>515</v>
      </c>
      <c r="E57" s="11" t="n">
        <v>545</v>
      </c>
      <c r="F57" s="16" t="n">
        <f aca="false">1-D57/E57</f>
        <v>0.055045871559633</v>
      </c>
      <c r="G57" s="17"/>
      <c r="H57" s="17"/>
      <c r="I57" s="17" t="n">
        <v>40</v>
      </c>
      <c r="J57" s="17" t="n">
        <v>45</v>
      </c>
      <c r="K57" s="16" t="n">
        <f aca="false">1-I57/J57</f>
        <v>0.111111111111111</v>
      </c>
      <c r="L57" s="18" t="n">
        <v>10</v>
      </c>
      <c r="M57" s="17" t="n">
        <v>5</v>
      </c>
      <c r="N57" s="17" t="n">
        <v>555</v>
      </c>
      <c r="O57" s="19" t="n">
        <v>590</v>
      </c>
      <c r="P57" s="16" t="n">
        <f aca="false">1-N57/O57</f>
        <v>0.059322033898305</v>
      </c>
      <c r="Q57" s="16" t="n">
        <f aca="false">+G57/L57</f>
        <v>0</v>
      </c>
      <c r="R57" s="16" t="n">
        <f aca="false">+H57/M57</f>
        <v>0</v>
      </c>
      <c r="S57" s="16" t="n">
        <f aca="false">+I57/N57</f>
        <v>0.0720720720720721</v>
      </c>
      <c r="T57" s="16" t="n">
        <f aca="false">+J57/O57</f>
        <v>0.076271186440678</v>
      </c>
    </row>
    <row r="58" customFormat="false" ht="12.8" hidden="false" customHeight="false" outlineLevel="0" collapsed="false">
      <c r="A58" s="15" t="s">
        <v>203</v>
      </c>
      <c r="B58" s="11" t="n">
        <v>105</v>
      </c>
      <c r="C58" s="11" t="n">
        <v>5</v>
      </c>
      <c r="D58" s="11" t="n">
        <v>415</v>
      </c>
      <c r="E58" s="11" t="n">
        <v>530</v>
      </c>
      <c r="F58" s="16" t="n">
        <f aca="false">1-D58/E58</f>
        <v>0.216981132075472</v>
      </c>
      <c r="G58" s="17" t="n">
        <v>55</v>
      </c>
      <c r="H58" s="17"/>
      <c r="I58" s="17" t="n">
        <v>70</v>
      </c>
      <c r="J58" s="17" t="n">
        <v>125</v>
      </c>
      <c r="K58" s="16" t="n">
        <f aca="false">1-I58/J58</f>
        <v>0.44</v>
      </c>
      <c r="L58" s="18" t="n">
        <v>160</v>
      </c>
      <c r="M58" s="17" t="n">
        <v>5</v>
      </c>
      <c r="N58" s="17" t="n">
        <v>485</v>
      </c>
      <c r="O58" s="19" t="n">
        <v>655</v>
      </c>
      <c r="P58" s="16" t="n">
        <f aca="false">1-N58/O58</f>
        <v>0.259541984732824</v>
      </c>
      <c r="Q58" s="16" t="n">
        <f aca="false">+G58/L58</f>
        <v>0.34375</v>
      </c>
      <c r="R58" s="16" t="n">
        <f aca="false">+H58/M58</f>
        <v>0</v>
      </c>
      <c r="S58" s="16" t="n">
        <f aca="false">+I58/N58</f>
        <v>0.144329896907216</v>
      </c>
      <c r="T58" s="16" t="n">
        <f aca="false">+J58/O58</f>
        <v>0.190839694656489</v>
      </c>
    </row>
    <row r="59" customFormat="false" ht="12.8" hidden="false" customHeight="false" outlineLevel="0" collapsed="false">
      <c r="A59" s="15" t="s">
        <v>197</v>
      </c>
      <c r="B59" s="11" t="n">
        <v>105</v>
      </c>
      <c r="C59" s="11" t="n">
        <v>15</v>
      </c>
      <c r="D59" s="11" t="n">
        <v>405</v>
      </c>
      <c r="E59" s="11" t="n">
        <v>520</v>
      </c>
      <c r="F59" s="16" t="n">
        <f aca="false">1-D59/E59</f>
        <v>0.221153846153846</v>
      </c>
      <c r="G59" s="17"/>
      <c r="H59" s="17"/>
      <c r="I59" s="17" t="n">
        <v>50</v>
      </c>
      <c r="J59" s="17" t="n">
        <v>70</v>
      </c>
      <c r="K59" s="16" t="n">
        <f aca="false">1-I59/J59</f>
        <v>0.285714285714286</v>
      </c>
      <c r="L59" s="18" t="n">
        <v>105</v>
      </c>
      <c r="M59" s="17" t="n">
        <v>15</v>
      </c>
      <c r="N59" s="17" t="n">
        <v>455</v>
      </c>
      <c r="O59" s="19" t="n">
        <v>590</v>
      </c>
      <c r="P59" s="16" t="n">
        <f aca="false">1-N59/O59</f>
        <v>0.228813559322034</v>
      </c>
      <c r="Q59" s="16" t="n">
        <f aca="false">+G59/L59</f>
        <v>0</v>
      </c>
      <c r="R59" s="16" t="n">
        <f aca="false">+H59/M59</f>
        <v>0</v>
      </c>
      <c r="S59" s="16" t="n">
        <f aca="false">+I59/N59</f>
        <v>0.10989010989011</v>
      </c>
      <c r="T59" s="16" t="n">
        <f aca="false">+J59/O59</f>
        <v>0.11864406779661</v>
      </c>
    </row>
    <row r="60" customFormat="false" ht="12.8" hidden="false" customHeight="false" outlineLevel="0" collapsed="false">
      <c r="A60" s="15" t="s">
        <v>54</v>
      </c>
      <c r="B60" s="11" t="n">
        <v>80</v>
      </c>
      <c r="C60" s="11" t="n">
        <v>10</v>
      </c>
      <c r="D60" s="11" t="n">
        <v>425</v>
      </c>
      <c r="E60" s="11" t="n">
        <v>505</v>
      </c>
      <c r="F60" s="16" t="n">
        <f aca="false">1-D60/E60</f>
        <v>0.158415841584158</v>
      </c>
      <c r="G60" s="17" t="n">
        <v>10</v>
      </c>
      <c r="H60" s="17"/>
      <c r="I60" s="17" t="n">
        <v>45</v>
      </c>
      <c r="J60" s="17" t="n">
        <v>65</v>
      </c>
      <c r="K60" s="16" t="n">
        <f aca="false">1-I60/J60</f>
        <v>0.307692307692308</v>
      </c>
      <c r="L60" s="18" t="n">
        <v>90</v>
      </c>
      <c r="M60" s="17" t="n">
        <v>10</v>
      </c>
      <c r="N60" s="17" t="n">
        <v>470</v>
      </c>
      <c r="O60" s="19" t="n">
        <v>570</v>
      </c>
      <c r="P60" s="16" t="n">
        <f aca="false">1-N60/O60</f>
        <v>0.175438596491228</v>
      </c>
      <c r="Q60" s="16" t="n">
        <f aca="false">+G60/L60</f>
        <v>0.111111111111111</v>
      </c>
      <c r="R60" s="16" t="n">
        <f aca="false">+H60/M60</f>
        <v>0</v>
      </c>
      <c r="S60" s="16" t="n">
        <f aca="false">+I60/N60</f>
        <v>0.0957446808510638</v>
      </c>
      <c r="T60" s="16" t="n">
        <f aca="false">+J60/O60</f>
        <v>0.114035087719298</v>
      </c>
    </row>
    <row r="61" customFormat="false" ht="12.8" hidden="false" customHeight="false" outlineLevel="0" collapsed="false">
      <c r="A61" s="15" t="s">
        <v>46</v>
      </c>
      <c r="B61" s="11" t="n">
        <v>50</v>
      </c>
      <c r="C61" s="11" t="n">
        <v>95</v>
      </c>
      <c r="D61" s="11" t="n">
        <v>325</v>
      </c>
      <c r="E61" s="11" t="n">
        <v>500</v>
      </c>
      <c r="F61" s="16" t="n">
        <f aca="false">1-D61/E61</f>
        <v>0.35</v>
      </c>
      <c r="G61" s="17" t="n">
        <v>20</v>
      </c>
      <c r="H61" s="17" t="n">
        <v>105</v>
      </c>
      <c r="I61" s="17" t="n">
        <v>80</v>
      </c>
      <c r="J61" s="17" t="n">
        <v>190</v>
      </c>
      <c r="K61" s="16" t="n">
        <f aca="false">1-I61/J61</f>
        <v>0.578947368421053</v>
      </c>
      <c r="L61" s="18" t="n">
        <v>70</v>
      </c>
      <c r="M61" s="17" t="n">
        <v>200</v>
      </c>
      <c r="N61" s="17" t="n">
        <v>405</v>
      </c>
      <c r="O61" s="19" t="n">
        <v>690</v>
      </c>
      <c r="P61" s="16" t="n">
        <f aca="false">1-N61/O61</f>
        <v>0.413043478260869</v>
      </c>
      <c r="Q61" s="16" t="n">
        <f aca="false">+G61/L61</f>
        <v>0.285714285714286</v>
      </c>
      <c r="R61" s="16" t="n">
        <f aca="false">+H61/M61</f>
        <v>0.525</v>
      </c>
      <c r="S61" s="16" t="n">
        <f aca="false">+I61/N61</f>
        <v>0.197530864197531</v>
      </c>
      <c r="T61" s="16" t="n">
        <f aca="false">+J61/O61</f>
        <v>0.27536231884058</v>
      </c>
    </row>
    <row r="62" customFormat="false" ht="12.8" hidden="false" customHeight="false" outlineLevel="0" collapsed="false">
      <c r="A62" s="15" t="s">
        <v>181</v>
      </c>
      <c r="B62" s="11" t="n">
        <v>25</v>
      </c>
      <c r="C62" s="11" t="n">
        <v>0</v>
      </c>
      <c r="D62" s="11" t="n">
        <v>425</v>
      </c>
      <c r="E62" s="11" t="n">
        <v>465</v>
      </c>
      <c r="F62" s="16" t="n">
        <f aca="false">1-D62/E62</f>
        <v>0.0860215053763441</v>
      </c>
      <c r="G62" s="17"/>
      <c r="H62" s="17" t="n">
        <v>10</v>
      </c>
      <c r="I62" s="17" t="n">
        <v>10</v>
      </c>
      <c r="J62" s="17" t="n">
        <v>20</v>
      </c>
      <c r="K62" s="16" t="n">
        <f aca="false">1-I62/J62</f>
        <v>0.5</v>
      </c>
      <c r="L62" s="18" t="n">
        <v>25</v>
      </c>
      <c r="M62" s="17" t="n">
        <v>10</v>
      </c>
      <c r="N62" s="17" t="n">
        <v>435</v>
      </c>
      <c r="O62" s="19" t="n">
        <v>485</v>
      </c>
      <c r="P62" s="16" t="n">
        <f aca="false">1-N62/O62</f>
        <v>0.103092783505155</v>
      </c>
      <c r="Q62" s="16" t="n">
        <f aca="false">+G62/L62</f>
        <v>0</v>
      </c>
      <c r="R62" s="16" t="n">
        <f aca="false">+H62/M62</f>
        <v>1</v>
      </c>
      <c r="S62" s="16" t="n">
        <f aca="false">+I62/N62</f>
        <v>0.0229885057471264</v>
      </c>
      <c r="T62" s="16" t="n">
        <f aca="false">+J62/O62</f>
        <v>0.0412371134020619</v>
      </c>
    </row>
    <row r="63" customFormat="false" ht="12.8" hidden="false" customHeight="false" outlineLevel="0" collapsed="false">
      <c r="A63" s="15" t="s">
        <v>215</v>
      </c>
      <c r="B63" s="11" t="n">
        <v>10</v>
      </c>
      <c r="C63" s="11" t="n">
        <v>55</v>
      </c>
      <c r="D63" s="11" t="n">
        <v>420</v>
      </c>
      <c r="E63" s="11" t="n">
        <v>465</v>
      </c>
      <c r="F63" s="16" t="n">
        <f aca="false">1-D63/E63</f>
        <v>0.0967741935483871</v>
      </c>
      <c r="G63" s="17"/>
      <c r="H63" s="17" t="n">
        <v>35</v>
      </c>
      <c r="I63" s="17" t="n">
        <v>120</v>
      </c>
      <c r="J63" s="17" t="n">
        <v>155</v>
      </c>
      <c r="K63" s="16" t="n">
        <f aca="false">1-I63/J63</f>
        <v>0.225806451612903</v>
      </c>
      <c r="L63" s="18" t="n">
        <v>10</v>
      </c>
      <c r="M63" s="17" t="n">
        <v>90</v>
      </c>
      <c r="N63" s="17" t="n">
        <v>540</v>
      </c>
      <c r="O63" s="19" t="n">
        <v>620</v>
      </c>
      <c r="P63" s="16" t="n">
        <f aca="false">1-N63/O63</f>
        <v>0.129032258064516</v>
      </c>
      <c r="Q63" s="16" t="n">
        <f aca="false">+G63/L63</f>
        <v>0</v>
      </c>
      <c r="R63" s="16" t="n">
        <f aca="false">+H63/M63</f>
        <v>0.388888888888889</v>
      </c>
      <c r="S63" s="16" t="n">
        <f aca="false">+I63/N63</f>
        <v>0.222222222222222</v>
      </c>
      <c r="T63" s="16" t="n">
        <f aca="false">+J63/O63</f>
        <v>0.25</v>
      </c>
    </row>
    <row r="64" customFormat="false" ht="12.8" hidden="false" customHeight="false" outlineLevel="0" collapsed="false">
      <c r="A64" s="15" t="s">
        <v>86</v>
      </c>
      <c r="B64" s="11" t="n">
        <v>80</v>
      </c>
      <c r="C64" s="11" t="n">
        <v>40</v>
      </c>
      <c r="D64" s="11" t="n">
        <v>280</v>
      </c>
      <c r="E64" s="11" t="n">
        <v>375</v>
      </c>
      <c r="F64" s="16" t="n">
        <f aca="false">1-D64/E64</f>
        <v>0.253333333333333</v>
      </c>
      <c r="G64" s="17" t="n">
        <v>5</v>
      </c>
      <c r="H64" s="17" t="n">
        <v>5</v>
      </c>
      <c r="I64" s="17" t="n">
        <v>125</v>
      </c>
      <c r="J64" s="17" t="n">
        <v>155</v>
      </c>
      <c r="K64" s="16" t="n">
        <f aca="false">1-I64/J64</f>
        <v>0.193548387096774</v>
      </c>
      <c r="L64" s="18" t="n">
        <v>85</v>
      </c>
      <c r="M64" s="17" t="n">
        <v>45</v>
      </c>
      <c r="N64" s="17" t="n">
        <v>405</v>
      </c>
      <c r="O64" s="19" t="n">
        <v>530</v>
      </c>
      <c r="P64" s="16" t="n">
        <f aca="false">1-N64/O64</f>
        <v>0.235849056603773</v>
      </c>
      <c r="Q64" s="16" t="n">
        <f aca="false">+G64/L64</f>
        <v>0.0588235294117647</v>
      </c>
      <c r="R64" s="16" t="n">
        <f aca="false">+H64/M64</f>
        <v>0.111111111111111</v>
      </c>
      <c r="S64" s="16" t="n">
        <f aca="false">+I64/N64</f>
        <v>0.308641975308642</v>
      </c>
      <c r="T64" s="16" t="n">
        <f aca="false">+J64/O64</f>
        <v>0.292452830188679</v>
      </c>
    </row>
    <row r="65" customFormat="false" ht="12.8" hidden="false" customHeight="false" outlineLevel="0" collapsed="false">
      <c r="A65" s="15" t="s">
        <v>158</v>
      </c>
      <c r="B65" s="11" t="n">
        <v>170</v>
      </c>
      <c r="C65" s="11" t="n">
        <v>10</v>
      </c>
      <c r="D65" s="11" t="n">
        <v>155</v>
      </c>
      <c r="E65" s="11" t="n">
        <v>310</v>
      </c>
      <c r="F65" s="16" t="n">
        <f aca="false">1-D65/E65</f>
        <v>0.5</v>
      </c>
      <c r="G65" s="17" t="n">
        <v>40</v>
      </c>
      <c r="H65" s="17"/>
      <c r="I65" s="17" t="n">
        <v>40</v>
      </c>
      <c r="J65" s="17" t="n">
        <v>90</v>
      </c>
      <c r="K65" s="16" t="n">
        <f aca="false">1-I65/J65</f>
        <v>0.555555555555556</v>
      </c>
      <c r="L65" s="18" t="n">
        <v>210</v>
      </c>
      <c r="M65" s="17" t="n">
        <v>10</v>
      </c>
      <c r="N65" s="17" t="n">
        <v>195</v>
      </c>
      <c r="O65" s="19" t="n">
        <v>400</v>
      </c>
      <c r="P65" s="16" t="n">
        <f aca="false">1-N65/O65</f>
        <v>0.5125</v>
      </c>
      <c r="Q65" s="16" t="n">
        <f aca="false">+G65/L65</f>
        <v>0.19047619047619</v>
      </c>
      <c r="R65" s="16" t="n">
        <f aca="false">+H65/M65</f>
        <v>0</v>
      </c>
      <c r="S65" s="16" t="n">
        <f aca="false">+I65/N65</f>
        <v>0.205128205128205</v>
      </c>
      <c r="T65" s="16" t="n">
        <f aca="false">+J65/O65</f>
        <v>0.225</v>
      </c>
    </row>
    <row r="66" customFormat="false" ht="12.8" hidden="false" customHeight="false" outlineLevel="0" collapsed="false">
      <c r="A66" s="15" t="s">
        <v>225</v>
      </c>
      <c r="B66" s="11" t="n">
        <v>35</v>
      </c>
      <c r="C66" s="11" t="n">
        <v>10</v>
      </c>
      <c r="D66" s="11" t="n">
        <v>260</v>
      </c>
      <c r="E66" s="11" t="n">
        <v>290</v>
      </c>
      <c r="F66" s="16" t="n">
        <f aca="false">1-D66/E66</f>
        <v>0.103448275862069</v>
      </c>
      <c r="G66" s="17"/>
      <c r="H66" s="17"/>
      <c r="I66" s="17" t="n">
        <v>185</v>
      </c>
      <c r="J66" s="17" t="n">
        <v>195</v>
      </c>
      <c r="K66" s="16" t="n">
        <f aca="false">1-I66/J66</f>
        <v>0.0512820512820513</v>
      </c>
      <c r="L66" s="18" t="n">
        <v>35</v>
      </c>
      <c r="M66" s="17" t="n">
        <v>10</v>
      </c>
      <c r="N66" s="17" t="n">
        <v>445</v>
      </c>
      <c r="O66" s="19" t="n">
        <v>485</v>
      </c>
      <c r="P66" s="16" t="n">
        <f aca="false">1-N66/O66</f>
        <v>0.0824742268041238</v>
      </c>
      <c r="Q66" s="16" t="n">
        <f aca="false">+G66/L66</f>
        <v>0</v>
      </c>
      <c r="R66" s="16" t="n">
        <f aca="false">+H66/M66</f>
        <v>0</v>
      </c>
      <c r="S66" s="16" t="n">
        <f aca="false">+I66/N66</f>
        <v>0.415730337078652</v>
      </c>
      <c r="T66" s="16" t="n">
        <f aca="false">+J66/O66</f>
        <v>0.402061855670103</v>
      </c>
    </row>
    <row r="67" customFormat="false" ht="12.8" hidden="false" customHeight="false" outlineLevel="0" collapsed="false">
      <c r="A67" s="15" t="s">
        <v>152</v>
      </c>
      <c r="B67" s="11" t="n">
        <v>65</v>
      </c>
      <c r="C67" s="11" t="n">
        <v>125</v>
      </c>
      <c r="D67" s="11" t="n">
        <v>75</v>
      </c>
      <c r="E67" s="11" t="n">
        <v>285</v>
      </c>
      <c r="F67" s="16" t="n">
        <f aca="false">1-D67/E67</f>
        <v>0.736842105263158</v>
      </c>
      <c r="G67" s="17" t="n">
        <v>45</v>
      </c>
      <c r="H67" s="17" t="n">
        <v>20</v>
      </c>
      <c r="I67" s="17" t="n">
        <v>20</v>
      </c>
      <c r="J67" s="17" t="n">
        <v>85</v>
      </c>
      <c r="K67" s="16" t="n">
        <f aca="false">1-I67/J67</f>
        <v>0.764705882352941</v>
      </c>
      <c r="L67" s="18" t="n">
        <v>110</v>
      </c>
      <c r="M67" s="17" t="n">
        <v>145</v>
      </c>
      <c r="N67" s="17" t="n">
        <v>95</v>
      </c>
      <c r="O67" s="19" t="n">
        <v>370</v>
      </c>
      <c r="P67" s="16" t="n">
        <f aca="false">1-N67/O67</f>
        <v>0.743243243243243</v>
      </c>
      <c r="Q67" s="16" t="n">
        <f aca="false">+G67/L67</f>
        <v>0.409090909090909</v>
      </c>
      <c r="R67" s="16" t="n">
        <f aca="false">+H67/M67</f>
        <v>0.137931034482759</v>
      </c>
      <c r="S67" s="16" t="n">
        <f aca="false">+I67/N67</f>
        <v>0.210526315789474</v>
      </c>
      <c r="T67" s="16" t="n">
        <f aca="false">+J67/O67</f>
        <v>0.22972972972973</v>
      </c>
    </row>
    <row r="68" customFormat="false" ht="12.8" hidden="false" customHeight="false" outlineLevel="0" collapsed="false">
      <c r="A68" s="15" t="s">
        <v>0</v>
      </c>
      <c r="B68" s="11" t="n">
        <v>0</v>
      </c>
      <c r="C68" s="11" t="n">
        <v>0</v>
      </c>
      <c r="D68" s="11" t="n">
        <v>250</v>
      </c>
      <c r="E68" s="11" t="n">
        <v>275</v>
      </c>
      <c r="F68" s="16" t="n">
        <f aca="false">1-D68/E68</f>
        <v>0.0909090909090909</v>
      </c>
      <c r="G68" s="17"/>
      <c r="H68" s="17"/>
      <c r="I68" s="17"/>
      <c r="J68" s="17"/>
      <c r="K68" s="16"/>
      <c r="L68" s="18"/>
      <c r="M68" s="17"/>
      <c r="N68" s="17" t="n">
        <v>250</v>
      </c>
      <c r="O68" s="19" t="n">
        <v>275</v>
      </c>
      <c r="P68" s="16" t="n">
        <f aca="false">1-N68/O68</f>
        <v>0.0909090909090909</v>
      </c>
      <c r="Q68" s="16"/>
      <c r="R68" s="16"/>
      <c r="S68" s="16" t="n">
        <f aca="false">+I68/N68</f>
        <v>0</v>
      </c>
      <c r="T68" s="16" t="n">
        <f aca="false">+J68/O68</f>
        <v>0</v>
      </c>
    </row>
    <row r="69" customFormat="false" ht="12.8" hidden="false" customHeight="false" outlineLevel="0" collapsed="false">
      <c r="A69" s="15" t="s">
        <v>193</v>
      </c>
      <c r="B69" s="11" t="n">
        <v>95</v>
      </c>
      <c r="C69" s="11" t="n">
        <v>0</v>
      </c>
      <c r="D69" s="11" t="n">
        <v>170</v>
      </c>
      <c r="E69" s="11" t="n">
        <v>265</v>
      </c>
      <c r="F69" s="16" t="n">
        <f aca="false">1-D69/E69</f>
        <v>0.358490566037736</v>
      </c>
      <c r="G69" s="17" t="n">
        <v>35</v>
      </c>
      <c r="H69" s="17" t="n">
        <v>5</v>
      </c>
      <c r="I69" s="17" t="n">
        <v>50</v>
      </c>
      <c r="J69" s="17" t="n">
        <v>95</v>
      </c>
      <c r="K69" s="16" t="n">
        <f aca="false">1-I69/J69</f>
        <v>0.473684210526316</v>
      </c>
      <c r="L69" s="18" t="n">
        <v>130</v>
      </c>
      <c r="M69" s="17" t="n">
        <v>5</v>
      </c>
      <c r="N69" s="17" t="n">
        <v>220</v>
      </c>
      <c r="O69" s="19" t="n">
        <v>360</v>
      </c>
      <c r="P69" s="16" t="n">
        <f aca="false">1-N69/O69</f>
        <v>0.388888888888889</v>
      </c>
      <c r="Q69" s="16" t="n">
        <f aca="false">+G69/L69</f>
        <v>0.269230769230769</v>
      </c>
      <c r="R69" s="16" t="n">
        <f aca="false">+H69/M69</f>
        <v>1</v>
      </c>
      <c r="S69" s="16" t="n">
        <f aca="false">+I69/N69</f>
        <v>0.227272727272727</v>
      </c>
      <c r="T69" s="16" t="n">
        <f aca="false">+J69/O69</f>
        <v>0.263888888888889</v>
      </c>
    </row>
    <row r="70" customFormat="false" ht="12.8" hidden="false" customHeight="false" outlineLevel="0" collapsed="false">
      <c r="A70" s="15" t="s">
        <v>88</v>
      </c>
      <c r="B70" s="11" t="n">
        <v>15</v>
      </c>
      <c r="C70" s="11" t="n">
        <v>20</v>
      </c>
      <c r="D70" s="11" t="n">
        <v>220</v>
      </c>
      <c r="E70" s="11" t="n">
        <v>240</v>
      </c>
      <c r="F70" s="16" t="n">
        <f aca="false">1-D70/E70</f>
        <v>0.0833333333333334</v>
      </c>
      <c r="G70" s="17"/>
      <c r="H70" s="17"/>
      <c r="I70" s="17" t="n">
        <v>20</v>
      </c>
      <c r="J70" s="17" t="n">
        <v>30</v>
      </c>
      <c r="K70" s="16" t="n">
        <f aca="false">1-I70/J70</f>
        <v>0.333333333333333</v>
      </c>
      <c r="L70" s="18" t="n">
        <v>15</v>
      </c>
      <c r="M70" s="17" t="n">
        <v>20</v>
      </c>
      <c r="N70" s="17" t="n">
        <v>240</v>
      </c>
      <c r="O70" s="19" t="n">
        <v>270</v>
      </c>
      <c r="P70" s="16" t="n">
        <f aca="false">1-N70/O70</f>
        <v>0.111111111111111</v>
      </c>
      <c r="Q70" s="16" t="n">
        <f aca="false">+G70/L70</f>
        <v>0</v>
      </c>
      <c r="R70" s="16" t="n">
        <f aca="false">+H70/M70</f>
        <v>0</v>
      </c>
      <c r="S70" s="16" t="n">
        <f aca="false">+I70/N70</f>
        <v>0.0833333333333333</v>
      </c>
      <c r="T70" s="16" t="n">
        <f aca="false">+J70/O70</f>
        <v>0.111111111111111</v>
      </c>
    </row>
    <row r="71" customFormat="false" ht="12.8" hidden="false" customHeight="false" outlineLevel="0" collapsed="false">
      <c r="A71" s="15" t="s">
        <v>64</v>
      </c>
      <c r="B71" s="11" t="n">
        <v>15</v>
      </c>
      <c r="C71" s="11" t="n">
        <v>0</v>
      </c>
      <c r="D71" s="11" t="n">
        <v>215</v>
      </c>
      <c r="E71" s="11" t="n">
        <v>230</v>
      </c>
      <c r="F71" s="16" t="n">
        <f aca="false">1-D71/E71</f>
        <v>0.0652173913043478</v>
      </c>
      <c r="G71" s="17" t="n">
        <v>30</v>
      </c>
      <c r="H71" s="17"/>
      <c r="I71" s="17" t="n">
        <v>40</v>
      </c>
      <c r="J71" s="17" t="n">
        <v>80</v>
      </c>
      <c r="K71" s="16" t="n">
        <f aca="false">1-I71/J71</f>
        <v>0.5</v>
      </c>
      <c r="L71" s="18" t="n">
        <v>45</v>
      </c>
      <c r="M71" s="17"/>
      <c r="N71" s="17" t="n">
        <v>255</v>
      </c>
      <c r="O71" s="19" t="n">
        <v>310</v>
      </c>
      <c r="P71" s="16" t="n">
        <f aca="false">1-N71/O71</f>
        <v>0.17741935483871</v>
      </c>
      <c r="Q71" s="16" t="n">
        <f aca="false">+G71/L71</f>
        <v>0.666666666666667</v>
      </c>
      <c r="R71" s="16"/>
      <c r="S71" s="16" t="n">
        <f aca="false">+I71/N71</f>
        <v>0.156862745098039</v>
      </c>
      <c r="T71" s="16" t="n">
        <f aca="false">+J71/O71</f>
        <v>0.258064516129032</v>
      </c>
    </row>
    <row r="72" customFormat="false" ht="12.8" hidden="false" customHeight="false" outlineLevel="0" collapsed="false">
      <c r="A72" s="15" t="s">
        <v>28</v>
      </c>
      <c r="B72" s="11" t="n">
        <v>0</v>
      </c>
      <c r="C72" s="11" t="n">
        <v>0</v>
      </c>
      <c r="D72" s="11" t="n">
        <v>215</v>
      </c>
      <c r="E72" s="11" t="n">
        <v>220</v>
      </c>
      <c r="F72" s="16" t="n">
        <f aca="false">1-D72/E72</f>
        <v>0.0227272727272727</v>
      </c>
      <c r="G72" s="17" t="n">
        <v>10</v>
      </c>
      <c r="H72" s="17"/>
      <c r="I72" s="17" t="n">
        <v>65</v>
      </c>
      <c r="J72" s="17" t="n">
        <v>80</v>
      </c>
      <c r="K72" s="16" t="n">
        <f aca="false">1-I72/J72</f>
        <v>0.1875</v>
      </c>
      <c r="L72" s="18" t="n">
        <v>10</v>
      </c>
      <c r="M72" s="17"/>
      <c r="N72" s="17" t="n">
        <v>280</v>
      </c>
      <c r="O72" s="19" t="n">
        <v>300</v>
      </c>
      <c r="P72" s="16" t="n">
        <f aca="false">1-N72/O72</f>
        <v>0.0666666666666667</v>
      </c>
      <c r="Q72" s="16" t="n">
        <f aca="false">+G72/L72</f>
        <v>1</v>
      </c>
      <c r="R72" s="16"/>
      <c r="S72" s="16" t="n">
        <f aca="false">+I72/N72</f>
        <v>0.232142857142857</v>
      </c>
      <c r="T72" s="16" t="n">
        <f aca="false">+J72/O72</f>
        <v>0.266666666666667</v>
      </c>
    </row>
    <row r="73" customFormat="false" ht="12.8" hidden="false" customHeight="false" outlineLevel="0" collapsed="false">
      <c r="A73" s="15" t="s">
        <v>239</v>
      </c>
      <c r="B73" s="11" t="n">
        <v>30</v>
      </c>
      <c r="C73" s="11" t="n">
        <v>10</v>
      </c>
      <c r="D73" s="11" t="n">
        <v>180</v>
      </c>
      <c r="E73" s="11" t="n">
        <v>220</v>
      </c>
      <c r="F73" s="16" t="n">
        <f aca="false">1-D73/E73</f>
        <v>0.181818181818182</v>
      </c>
      <c r="G73" s="17"/>
      <c r="H73" s="17"/>
      <c r="I73" s="17" t="n">
        <v>75</v>
      </c>
      <c r="J73" s="17" t="n">
        <v>85</v>
      </c>
      <c r="K73" s="16" t="n">
        <f aca="false">1-I73/J73</f>
        <v>0.117647058823529</v>
      </c>
      <c r="L73" s="18" t="n">
        <v>30</v>
      </c>
      <c r="M73" s="17" t="n">
        <v>10</v>
      </c>
      <c r="N73" s="17" t="n">
        <v>255</v>
      </c>
      <c r="O73" s="19" t="n">
        <v>305</v>
      </c>
      <c r="P73" s="16" t="n">
        <f aca="false">1-N73/O73</f>
        <v>0.163934426229508</v>
      </c>
      <c r="Q73" s="16" t="n">
        <f aca="false">+G73/L73</f>
        <v>0</v>
      </c>
      <c r="R73" s="16" t="n">
        <f aca="false">+H73/M73</f>
        <v>0</v>
      </c>
      <c r="S73" s="16" t="n">
        <f aca="false">+I73/N73</f>
        <v>0.294117647058823</v>
      </c>
      <c r="T73" s="16" t="n">
        <f aca="false">+J73/O73</f>
        <v>0.278688524590164</v>
      </c>
    </row>
    <row r="74" customFormat="false" ht="12.8" hidden="false" customHeight="false" outlineLevel="0" collapsed="false">
      <c r="A74" s="15" t="s">
        <v>24</v>
      </c>
      <c r="B74" s="11" t="n">
        <v>10</v>
      </c>
      <c r="C74" s="11" t="n">
        <v>0</v>
      </c>
      <c r="D74" s="11" t="n">
        <v>130</v>
      </c>
      <c r="E74" s="11" t="n">
        <v>140</v>
      </c>
      <c r="F74" s="16" t="n">
        <f aca="false">1-D74/E74</f>
        <v>0.0714285714285714</v>
      </c>
      <c r="G74" s="17" t="n">
        <v>20</v>
      </c>
      <c r="H74" s="17"/>
      <c r="I74" s="17" t="n">
        <v>20</v>
      </c>
      <c r="J74" s="17" t="n">
        <v>50</v>
      </c>
      <c r="K74" s="16" t="n">
        <f aca="false">1-I74/J74</f>
        <v>0.6</v>
      </c>
      <c r="L74" s="18" t="n">
        <v>30</v>
      </c>
      <c r="M74" s="17"/>
      <c r="N74" s="17" t="n">
        <v>150</v>
      </c>
      <c r="O74" s="19" t="n">
        <v>190</v>
      </c>
      <c r="P74" s="16" t="n">
        <f aca="false">1-N74/O74</f>
        <v>0.210526315789474</v>
      </c>
      <c r="Q74" s="16" t="n">
        <f aca="false">+G74/L74</f>
        <v>0.666666666666667</v>
      </c>
      <c r="R74" s="16"/>
      <c r="S74" s="16" t="n">
        <f aca="false">+I74/N74</f>
        <v>0.133333333333333</v>
      </c>
      <c r="T74" s="16" t="n">
        <f aca="false">+J74/O74</f>
        <v>0.263157894736842</v>
      </c>
    </row>
    <row r="75" customFormat="false" ht="12.8" hidden="false" customHeight="false" outlineLevel="0" collapsed="false">
      <c r="A75" s="15" t="s">
        <v>56</v>
      </c>
      <c r="B75" s="11" t="n">
        <v>50</v>
      </c>
      <c r="C75" s="11" t="n">
        <v>0</v>
      </c>
      <c r="D75" s="11" t="n">
        <v>80</v>
      </c>
      <c r="E75" s="11" t="n">
        <v>130</v>
      </c>
      <c r="F75" s="16" t="n">
        <f aca="false">1-D75/E75</f>
        <v>0.384615384615385</v>
      </c>
      <c r="G75" s="17" t="n">
        <v>65</v>
      </c>
      <c r="H75" s="17"/>
      <c r="I75" s="17" t="n">
        <v>70</v>
      </c>
      <c r="J75" s="17" t="n">
        <v>140</v>
      </c>
      <c r="K75" s="16" t="n">
        <f aca="false">1-I75/J75</f>
        <v>0.5</v>
      </c>
      <c r="L75" s="18" t="n">
        <v>115</v>
      </c>
      <c r="M75" s="17"/>
      <c r="N75" s="17" t="n">
        <v>150</v>
      </c>
      <c r="O75" s="19" t="n">
        <v>270</v>
      </c>
      <c r="P75" s="16" t="n">
        <f aca="false">1-N75/O75</f>
        <v>0.444444444444444</v>
      </c>
      <c r="Q75" s="16" t="n">
        <f aca="false">+G75/L75</f>
        <v>0.565217391304348</v>
      </c>
      <c r="R75" s="16"/>
      <c r="S75" s="16" t="n">
        <f aca="false">+I75/N75</f>
        <v>0.466666666666667</v>
      </c>
      <c r="T75" s="16" t="n">
        <f aca="false">+J75/O75</f>
        <v>0.518518518518518</v>
      </c>
    </row>
    <row r="76" customFormat="false" ht="12.8" hidden="false" customHeight="false" outlineLevel="0" collapsed="false">
      <c r="A76" s="15" t="s">
        <v>189</v>
      </c>
      <c r="B76" s="11" t="n">
        <v>55</v>
      </c>
      <c r="C76" s="11" t="n">
        <v>0</v>
      </c>
      <c r="D76" s="11" t="n">
        <v>40</v>
      </c>
      <c r="E76" s="11" t="n">
        <v>105</v>
      </c>
      <c r="F76" s="16" t="n">
        <f aca="false">1-D76/E76</f>
        <v>0.619047619047619</v>
      </c>
      <c r="G76" s="17" t="n">
        <v>10</v>
      </c>
      <c r="H76" s="17"/>
      <c r="I76" s="17"/>
      <c r="J76" s="17" t="n">
        <v>10</v>
      </c>
      <c r="K76" s="16" t="n">
        <f aca="false">1-I76/J76</f>
        <v>1</v>
      </c>
      <c r="L76" s="18" t="n">
        <v>65</v>
      </c>
      <c r="M76" s="17"/>
      <c r="N76" s="17" t="n">
        <v>40</v>
      </c>
      <c r="O76" s="19" t="n">
        <v>115</v>
      </c>
      <c r="P76" s="16" t="n">
        <f aca="false">1-N76/O76</f>
        <v>0.652173913043478</v>
      </c>
      <c r="Q76" s="16" t="n">
        <f aca="false">+G76/L76</f>
        <v>0.153846153846154</v>
      </c>
      <c r="R76" s="16"/>
      <c r="S76" s="16" t="n">
        <f aca="false">+I76/N76</f>
        <v>0</v>
      </c>
      <c r="T76" s="16" t="n">
        <f aca="false">+J76/O76</f>
        <v>0.0869565217391304</v>
      </c>
    </row>
    <row r="77" customFormat="false" ht="12.8" hidden="false" customHeight="false" outlineLevel="0" collapsed="false">
      <c r="A77" s="15" t="s">
        <v>265</v>
      </c>
      <c r="B77" s="11" t="n">
        <v>15</v>
      </c>
      <c r="C77" s="11" t="n">
        <v>5</v>
      </c>
      <c r="D77" s="11" t="n">
        <v>100</v>
      </c>
      <c r="E77" s="11" t="n">
        <v>105</v>
      </c>
      <c r="F77" s="16" t="n">
        <f aca="false">1-D77/E77</f>
        <v>0.0476190476190477</v>
      </c>
      <c r="G77" s="17"/>
      <c r="H77" s="17" t="n">
        <v>5</v>
      </c>
      <c r="I77" s="17" t="n">
        <v>25</v>
      </c>
      <c r="J77" s="17" t="n">
        <v>55</v>
      </c>
      <c r="K77" s="16" t="n">
        <f aca="false">1-I77/J77</f>
        <v>0.545454545454545</v>
      </c>
      <c r="L77" s="18" t="n">
        <v>15</v>
      </c>
      <c r="M77" s="17" t="n">
        <v>10</v>
      </c>
      <c r="N77" s="17" t="n">
        <v>125</v>
      </c>
      <c r="O77" s="19" t="n">
        <v>160</v>
      </c>
      <c r="P77" s="16" t="n">
        <f aca="false">1-N77/O77</f>
        <v>0.21875</v>
      </c>
      <c r="Q77" s="16" t="n">
        <f aca="false">+G77/L77</f>
        <v>0</v>
      </c>
      <c r="R77" s="16" t="n">
        <f aca="false">+H77/M77</f>
        <v>0.5</v>
      </c>
      <c r="S77" s="16" t="n">
        <f aca="false">+I77/N77</f>
        <v>0.2</v>
      </c>
      <c r="T77" s="16" t="n">
        <f aca="false">+J77/O77</f>
        <v>0.34375</v>
      </c>
    </row>
    <row r="78" customFormat="false" ht="12.8" hidden="false" customHeight="false" outlineLevel="0" collapsed="false">
      <c r="A78" s="15" t="s">
        <v>175</v>
      </c>
      <c r="B78" s="11" t="n">
        <v>10</v>
      </c>
      <c r="C78" s="11" t="n">
        <v>0</v>
      </c>
      <c r="D78" s="11" t="n">
        <v>60</v>
      </c>
      <c r="E78" s="11" t="n">
        <v>95</v>
      </c>
      <c r="F78" s="16" t="n">
        <f aca="false">1-D78/E78</f>
        <v>0.368421052631579</v>
      </c>
      <c r="G78" s="17" t="n">
        <v>5</v>
      </c>
      <c r="H78" s="17"/>
      <c r="I78" s="17" t="n">
        <v>20</v>
      </c>
      <c r="J78" s="17" t="n">
        <v>20</v>
      </c>
      <c r="K78" s="16" t="n">
        <f aca="false">1-I78/J78</f>
        <v>0</v>
      </c>
      <c r="L78" s="18" t="n">
        <v>15</v>
      </c>
      <c r="M78" s="17"/>
      <c r="N78" s="17" t="n">
        <v>80</v>
      </c>
      <c r="O78" s="19" t="n">
        <v>115</v>
      </c>
      <c r="P78" s="16" t="n">
        <f aca="false">1-N78/O78</f>
        <v>0.304347826086957</v>
      </c>
      <c r="Q78" s="16" t="n">
        <f aca="false">+G78/L78</f>
        <v>0.333333333333333</v>
      </c>
      <c r="R78" s="16"/>
      <c r="S78" s="16" t="n">
        <f aca="false">+I78/N78</f>
        <v>0.25</v>
      </c>
      <c r="T78" s="16" t="n">
        <f aca="false">+J78/O78</f>
        <v>0.173913043478261</v>
      </c>
    </row>
    <row r="79" customFormat="false" ht="12.8" hidden="false" customHeight="false" outlineLevel="0" collapsed="false">
      <c r="A79" s="15" t="s">
        <v>185</v>
      </c>
      <c r="B79" s="11" t="n">
        <v>15</v>
      </c>
      <c r="C79" s="11" t="n">
        <v>0</v>
      </c>
      <c r="D79" s="11" t="n">
        <v>75</v>
      </c>
      <c r="E79" s="11" t="n">
        <v>90</v>
      </c>
      <c r="F79" s="16" t="n">
        <f aca="false">1-D79/E79</f>
        <v>0.166666666666667</v>
      </c>
      <c r="G79" s="17"/>
      <c r="H79" s="17"/>
      <c r="I79" s="17"/>
      <c r="J79" s="17" t="n">
        <v>10</v>
      </c>
      <c r="K79" s="16" t="n">
        <f aca="false">1-I79/J79</f>
        <v>1</v>
      </c>
      <c r="L79" s="18" t="n">
        <v>15</v>
      </c>
      <c r="M79" s="17"/>
      <c r="N79" s="17" t="n">
        <v>75</v>
      </c>
      <c r="O79" s="19" t="n">
        <v>100</v>
      </c>
      <c r="P79" s="16" t="n">
        <f aca="false">1-N79/O79</f>
        <v>0.25</v>
      </c>
      <c r="Q79" s="16" t="n">
        <f aca="false">+G79/L79</f>
        <v>0</v>
      </c>
      <c r="R79" s="16"/>
      <c r="S79" s="16" t="n">
        <f aca="false">+I79/N79</f>
        <v>0</v>
      </c>
      <c r="T79" s="16" t="n">
        <f aca="false">+J79/O79</f>
        <v>0.1</v>
      </c>
    </row>
    <row r="80" customFormat="false" ht="12.8" hidden="false" customHeight="false" outlineLevel="0" collapsed="false">
      <c r="A80" s="15" t="s">
        <v>26</v>
      </c>
      <c r="B80" s="11" t="n">
        <v>25</v>
      </c>
      <c r="C80" s="11" t="n">
        <v>5</v>
      </c>
      <c r="D80" s="11" t="n">
        <v>55</v>
      </c>
      <c r="E80" s="11" t="n">
        <v>90</v>
      </c>
      <c r="F80" s="16" t="n">
        <f aca="false">1-D80/E80</f>
        <v>0.388888888888889</v>
      </c>
      <c r="G80" s="17"/>
      <c r="H80" s="17" t="n">
        <v>5</v>
      </c>
      <c r="I80" s="17"/>
      <c r="J80" s="17" t="n">
        <v>5</v>
      </c>
      <c r="K80" s="16" t="n">
        <f aca="false">1-I80/J80</f>
        <v>1</v>
      </c>
      <c r="L80" s="18" t="n">
        <v>25</v>
      </c>
      <c r="M80" s="17" t="n">
        <v>10</v>
      </c>
      <c r="N80" s="17" t="n">
        <v>55</v>
      </c>
      <c r="O80" s="19" t="n">
        <v>95</v>
      </c>
      <c r="P80" s="16" t="n">
        <f aca="false">1-N80/O80</f>
        <v>0.421052631578947</v>
      </c>
      <c r="Q80" s="16" t="n">
        <f aca="false">+G80/L80</f>
        <v>0</v>
      </c>
      <c r="R80" s="16" t="n">
        <f aca="false">+H80/M80</f>
        <v>0.5</v>
      </c>
      <c r="S80" s="16" t="n">
        <f aca="false">+I80/N80</f>
        <v>0</v>
      </c>
      <c r="T80" s="16" t="n">
        <f aca="false">+J80/O80</f>
        <v>0.0526315789473684</v>
      </c>
    </row>
    <row r="81" customFormat="false" ht="12.8" hidden="false" customHeight="false" outlineLevel="0" collapsed="false">
      <c r="A81" s="15" t="s">
        <v>70</v>
      </c>
      <c r="B81" s="11" t="n">
        <v>5</v>
      </c>
      <c r="C81" s="11" t="n">
        <v>0</v>
      </c>
      <c r="D81" s="11" t="n">
        <v>80</v>
      </c>
      <c r="E81" s="11" t="n">
        <v>90</v>
      </c>
      <c r="F81" s="16" t="n">
        <f aca="false">1-D81/E81</f>
        <v>0.111111111111111</v>
      </c>
      <c r="G81" s="17"/>
      <c r="H81" s="17"/>
      <c r="I81" s="17" t="n">
        <v>20</v>
      </c>
      <c r="J81" s="17" t="n">
        <v>20</v>
      </c>
      <c r="K81" s="16" t="n">
        <f aca="false">1-I81/J81</f>
        <v>0</v>
      </c>
      <c r="L81" s="18" t="n">
        <v>5</v>
      </c>
      <c r="M81" s="17"/>
      <c r="N81" s="17" t="n">
        <v>100</v>
      </c>
      <c r="O81" s="19" t="n">
        <v>110</v>
      </c>
      <c r="P81" s="16" t="n">
        <f aca="false">1-N81/O81</f>
        <v>0.0909090909090909</v>
      </c>
      <c r="Q81" s="16" t="n">
        <f aca="false">+G81/L81</f>
        <v>0</v>
      </c>
      <c r="R81" s="16"/>
      <c r="S81" s="16" t="n">
        <f aca="false">+I81/N81</f>
        <v>0.2</v>
      </c>
      <c r="T81" s="16" t="n">
        <f aca="false">+J81/O81</f>
        <v>0.181818181818182</v>
      </c>
    </row>
    <row r="82" customFormat="false" ht="12.8" hidden="false" customHeight="false" outlineLevel="0" collapsed="false">
      <c r="A82" s="15" t="s">
        <v>191</v>
      </c>
      <c r="B82" s="11" t="n">
        <v>10</v>
      </c>
      <c r="C82" s="11" t="n">
        <v>0</v>
      </c>
      <c r="D82" s="11" t="n">
        <v>75</v>
      </c>
      <c r="E82" s="11" t="n">
        <v>85</v>
      </c>
      <c r="F82" s="16" t="n">
        <f aca="false">1-D82/E82</f>
        <v>0.117647058823529</v>
      </c>
      <c r="G82" s="17" t="n">
        <v>15</v>
      </c>
      <c r="H82" s="17"/>
      <c r="I82" s="17" t="n">
        <v>5</v>
      </c>
      <c r="J82" s="17" t="n">
        <v>25</v>
      </c>
      <c r="K82" s="16" t="n">
        <f aca="false">1-I82/J82</f>
        <v>0.8</v>
      </c>
      <c r="L82" s="18" t="n">
        <v>25</v>
      </c>
      <c r="M82" s="17"/>
      <c r="N82" s="17" t="n">
        <v>80</v>
      </c>
      <c r="O82" s="19" t="n">
        <v>110</v>
      </c>
      <c r="P82" s="16" t="n">
        <f aca="false">1-N82/O82</f>
        <v>0.272727272727273</v>
      </c>
      <c r="Q82" s="16" t="n">
        <f aca="false">+G82/L82</f>
        <v>0.6</v>
      </c>
      <c r="R82" s="16"/>
      <c r="S82" s="16" t="n">
        <f aca="false">+I82/N82</f>
        <v>0.0625</v>
      </c>
      <c r="T82" s="16" t="n">
        <f aca="false">+J82/O82</f>
        <v>0.227272727272727</v>
      </c>
    </row>
    <row r="83" customFormat="false" ht="12.8" hidden="false" customHeight="false" outlineLevel="0" collapsed="false">
      <c r="A83" s="15" t="s">
        <v>50</v>
      </c>
      <c r="B83" s="11" t="n">
        <v>10</v>
      </c>
      <c r="C83" s="11" t="n">
        <v>0</v>
      </c>
      <c r="D83" s="11" t="n">
        <v>60</v>
      </c>
      <c r="E83" s="11" t="n">
        <v>80</v>
      </c>
      <c r="F83" s="16" t="n">
        <f aca="false">1-D83/E83</f>
        <v>0.25</v>
      </c>
      <c r="G83" s="17" t="n">
        <v>10</v>
      </c>
      <c r="H83" s="17"/>
      <c r="I83" s="17" t="n">
        <v>70</v>
      </c>
      <c r="J83" s="17" t="n">
        <v>80</v>
      </c>
      <c r="K83" s="16" t="n">
        <f aca="false">1-I83/J83</f>
        <v>0.125</v>
      </c>
      <c r="L83" s="18" t="n">
        <v>20</v>
      </c>
      <c r="M83" s="17"/>
      <c r="N83" s="17" t="n">
        <v>130</v>
      </c>
      <c r="O83" s="19" t="n">
        <v>160</v>
      </c>
      <c r="P83" s="16" t="n">
        <f aca="false">1-N83/O83</f>
        <v>0.1875</v>
      </c>
      <c r="Q83" s="16" t="n">
        <f aca="false">+G83/L83</f>
        <v>0.5</v>
      </c>
      <c r="R83" s="16"/>
      <c r="S83" s="16" t="n">
        <f aca="false">+I83/N83</f>
        <v>0.538461538461538</v>
      </c>
      <c r="T83" s="16" t="n">
        <f aca="false">+J83/O83</f>
        <v>0.5</v>
      </c>
    </row>
    <row r="84" customFormat="false" ht="12.8" hidden="false" customHeight="false" outlineLevel="0" collapsed="false">
      <c r="A84" s="15" t="s">
        <v>287</v>
      </c>
      <c r="B84" s="11" t="n">
        <v>0</v>
      </c>
      <c r="C84" s="11" t="n">
        <v>0</v>
      </c>
      <c r="D84" s="11" t="n">
        <v>80</v>
      </c>
      <c r="E84" s="11" t="n">
        <v>80</v>
      </c>
      <c r="F84" s="16" t="n">
        <f aca="false">1-D84/E84</f>
        <v>0</v>
      </c>
      <c r="G84" s="17"/>
      <c r="H84" s="17"/>
      <c r="I84" s="17" t="n">
        <v>45</v>
      </c>
      <c r="J84" s="17" t="n">
        <v>45</v>
      </c>
      <c r="K84" s="16" t="n">
        <f aca="false">1-I84/J84</f>
        <v>0</v>
      </c>
      <c r="L84" s="18"/>
      <c r="M84" s="17"/>
      <c r="N84" s="17" t="n">
        <v>125</v>
      </c>
      <c r="O84" s="19" t="n">
        <v>125</v>
      </c>
      <c r="P84" s="16" t="n">
        <f aca="false">1-N84/O84</f>
        <v>0</v>
      </c>
      <c r="Q84" s="16"/>
      <c r="R84" s="16"/>
      <c r="S84" s="16" t="n">
        <f aca="false">+I84/N84</f>
        <v>0.36</v>
      </c>
      <c r="T84" s="16" t="n">
        <f aca="false">+J84/O84</f>
        <v>0.36</v>
      </c>
    </row>
    <row r="85" customFormat="false" ht="12.8" hidden="false" customHeight="false" outlineLevel="0" collapsed="false">
      <c r="A85" s="15" t="s">
        <v>48</v>
      </c>
      <c r="B85" s="11" t="n">
        <v>0</v>
      </c>
      <c r="C85" s="11" t="n">
        <v>0</v>
      </c>
      <c r="D85" s="11" t="n">
        <v>70</v>
      </c>
      <c r="E85" s="11" t="n">
        <v>75</v>
      </c>
      <c r="F85" s="16" t="n">
        <f aca="false">1-D85/E85</f>
        <v>0.0666666666666667</v>
      </c>
      <c r="G85" s="17"/>
      <c r="H85" s="17"/>
      <c r="I85" s="17" t="n">
        <v>60</v>
      </c>
      <c r="J85" s="17" t="n">
        <v>60</v>
      </c>
      <c r="K85" s="16" t="n">
        <f aca="false">1-I85/J85</f>
        <v>0</v>
      </c>
      <c r="L85" s="18"/>
      <c r="M85" s="17"/>
      <c r="N85" s="17" t="n">
        <v>130</v>
      </c>
      <c r="O85" s="19" t="n">
        <v>135</v>
      </c>
      <c r="P85" s="16" t="n">
        <f aca="false">1-N85/O85</f>
        <v>0.0370370370370371</v>
      </c>
      <c r="Q85" s="16"/>
      <c r="R85" s="16"/>
      <c r="S85" s="16" t="n">
        <f aca="false">+I85/N85</f>
        <v>0.461538461538462</v>
      </c>
      <c r="T85" s="16" t="n">
        <f aca="false">+J85/O85</f>
        <v>0.444444444444444</v>
      </c>
    </row>
    <row r="86" customFormat="false" ht="12.8" hidden="false" customHeight="false" outlineLevel="0" collapsed="false">
      <c r="A86" s="15" t="s">
        <v>237</v>
      </c>
      <c r="B86" s="11" t="n">
        <v>35</v>
      </c>
      <c r="C86" s="11" t="n">
        <v>0</v>
      </c>
      <c r="D86" s="11" t="n">
        <v>20</v>
      </c>
      <c r="E86" s="11" t="n">
        <v>60</v>
      </c>
      <c r="F86" s="16" t="n">
        <f aca="false">1-D86/E86</f>
        <v>0.666666666666667</v>
      </c>
      <c r="G86" s="17" t="n">
        <v>5</v>
      </c>
      <c r="H86" s="17"/>
      <c r="I86" s="17"/>
      <c r="J86" s="17" t="n">
        <v>5</v>
      </c>
      <c r="K86" s="16" t="n">
        <f aca="false">1-I86/J86</f>
        <v>1</v>
      </c>
      <c r="L86" s="18" t="n">
        <v>40</v>
      </c>
      <c r="M86" s="17"/>
      <c r="N86" s="17" t="n">
        <v>20</v>
      </c>
      <c r="O86" s="19" t="n">
        <v>65</v>
      </c>
      <c r="P86" s="16" t="n">
        <f aca="false">1-N86/O86</f>
        <v>0.692307692307692</v>
      </c>
      <c r="Q86" s="16" t="n">
        <f aca="false">+G86/L86</f>
        <v>0.125</v>
      </c>
      <c r="R86" s="16"/>
      <c r="S86" s="16" t="n">
        <f aca="false">+I86/N86</f>
        <v>0</v>
      </c>
      <c r="T86" s="16" t="n">
        <f aca="false">+J86/O86</f>
        <v>0.0769230769230769</v>
      </c>
    </row>
    <row r="87" customFormat="false" ht="12.8" hidden="false" customHeight="false" outlineLevel="0" collapsed="false">
      <c r="A87" s="15" t="s">
        <v>269</v>
      </c>
      <c r="B87" s="11" t="n">
        <v>0</v>
      </c>
      <c r="C87" s="11" t="n">
        <v>0</v>
      </c>
      <c r="D87" s="11" t="n">
        <v>50</v>
      </c>
      <c r="E87" s="11" t="n">
        <v>60</v>
      </c>
      <c r="F87" s="16" t="n">
        <f aca="false">1-D87/E87</f>
        <v>0.166666666666667</v>
      </c>
      <c r="G87" s="17"/>
      <c r="H87" s="17"/>
      <c r="I87" s="17"/>
      <c r="J87" s="17"/>
      <c r="K87" s="16"/>
      <c r="L87" s="18"/>
      <c r="M87" s="17"/>
      <c r="N87" s="17" t="n">
        <v>50</v>
      </c>
      <c r="O87" s="19" t="n">
        <v>60</v>
      </c>
      <c r="P87" s="16" t="n">
        <f aca="false">1-N87/O87</f>
        <v>0.166666666666667</v>
      </c>
      <c r="Q87" s="16"/>
      <c r="R87" s="16"/>
      <c r="S87" s="16" t="n">
        <f aca="false">+I87/N87</f>
        <v>0</v>
      </c>
      <c r="T87" s="16" t="n">
        <f aca="false">+J87/O87</f>
        <v>0</v>
      </c>
    </row>
    <row r="88" customFormat="false" ht="12.8" hidden="false" customHeight="false" outlineLevel="0" collapsed="false">
      <c r="A88" s="15" t="s">
        <v>199</v>
      </c>
      <c r="B88" s="11" t="n">
        <v>0</v>
      </c>
      <c r="C88" s="11" t="n">
        <v>0</v>
      </c>
      <c r="D88" s="11" t="n">
        <v>45</v>
      </c>
      <c r="E88" s="11" t="n">
        <v>50</v>
      </c>
      <c r="F88" s="16" t="n">
        <f aca="false">1-D88/E88</f>
        <v>0.1</v>
      </c>
      <c r="G88" s="17"/>
      <c r="H88" s="17"/>
      <c r="I88" s="17"/>
      <c r="J88" s="17"/>
      <c r="K88" s="16"/>
      <c r="L88" s="18"/>
      <c r="M88" s="17"/>
      <c r="N88" s="17" t="n">
        <v>45</v>
      </c>
      <c r="O88" s="19" t="n">
        <v>50</v>
      </c>
      <c r="P88" s="16" t="n">
        <f aca="false">1-N88/O88</f>
        <v>0.1</v>
      </c>
      <c r="Q88" s="16"/>
      <c r="R88" s="16"/>
      <c r="S88" s="16" t="n">
        <f aca="false">+I88/N88</f>
        <v>0</v>
      </c>
      <c r="T88" s="16" t="n">
        <f aca="false">+J88/O88</f>
        <v>0</v>
      </c>
    </row>
    <row r="89" customFormat="false" ht="12.8" hidden="false" customHeight="false" outlineLevel="0" collapsed="false">
      <c r="A89" s="15" t="s">
        <v>30</v>
      </c>
      <c r="B89" s="11" t="n">
        <v>0</v>
      </c>
      <c r="C89" s="11" t="n">
        <v>0</v>
      </c>
      <c r="D89" s="11" t="n">
        <v>35</v>
      </c>
      <c r="E89" s="11" t="n">
        <v>40</v>
      </c>
      <c r="F89" s="16" t="n">
        <f aca="false">1-D89/E89</f>
        <v>0.125</v>
      </c>
      <c r="G89" s="17"/>
      <c r="H89" s="17"/>
      <c r="I89" s="17"/>
      <c r="J89" s="17"/>
      <c r="K89" s="16"/>
      <c r="L89" s="18"/>
      <c r="M89" s="17"/>
      <c r="N89" s="17" t="n">
        <v>35</v>
      </c>
      <c r="O89" s="19" t="n">
        <v>40</v>
      </c>
      <c r="P89" s="16" t="n">
        <f aca="false">1-N89/O89</f>
        <v>0.125</v>
      </c>
      <c r="Q89" s="16"/>
      <c r="R89" s="16"/>
      <c r="S89" s="16" t="n">
        <f aca="false">+I89/N89</f>
        <v>0</v>
      </c>
      <c r="T89" s="16" t="n">
        <f aca="false">+J89/O89</f>
        <v>0</v>
      </c>
    </row>
    <row r="90" customFormat="false" ht="12.8" hidden="false" customHeight="false" outlineLevel="0" collapsed="false">
      <c r="A90" s="15" t="s">
        <v>82</v>
      </c>
      <c r="B90" s="11" t="n">
        <v>0</v>
      </c>
      <c r="C90" s="11" t="n">
        <v>0</v>
      </c>
      <c r="D90" s="11" t="n">
        <v>35</v>
      </c>
      <c r="E90" s="11" t="n">
        <v>35</v>
      </c>
      <c r="F90" s="16" t="n">
        <f aca="false">1-D90/E90</f>
        <v>0</v>
      </c>
      <c r="G90" s="17"/>
      <c r="H90" s="17"/>
      <c r="I90" s="17"/>
      <c r="J90" s="17" t="n">
        <v>10</v>
      </c>
      <c r="K90" s="16" t="n">
        <f aca="false">1-I90/J90</f>
        <v>1</v>
      </c>
      <c r="L90" s="18"/>
      <c r="M90" s="17"/>
      <c r="N90" s="17" t="n">
        <v>35</v>
      </c>
      <c r="O90" s="19" t="n">
        <v>40</v>
      </c>
      <c r="P90" s="16" t="n">
        <f aca="false">1-N90/O90</f>
        <v>0.125</v>
      </c>
      <c r="Q90" s="16"/>
      <c r="R90" s="16"/>
      <c r="S90" s="16" t="n">
        <f aca="false">+I90/N90</f>
        <v>0</v>
      </c>
      <c r="T90" s="16" t="n">
        <f aca="false">+J90/O90</f>
        <v>0.25</v>
      </c>
    </row>
    <row r="91" customFormat="false" ht="12.8" hidden="false" customHeight="false" outlineLevel="0" collapsed="false">
      <c r="A91" s="15" t="s">
        <v>8</v>
      </c>
      <c r="B91" s="11" t="n">
        <v>0</v>
      </c>
      <c r="C91" s="11" t="n">
        <v>0</v>
      </c>
      <c r="D91" s="11" t="n">
        <v>30</v>
      </c>
      <c r="E91" s="11" t="n">
        <v>35</v>
      </c>
      <c r="F91" s="16" t="n">
        <f aca="false">1-D91/E91</f>
        <v>0.142857142857143</v>
      </c>
      <c r="G91" s="17"/>
      <c r="H91" s="17"/>
      <c r="I91" s="17" t="n">
        <v>5</v>
      </c>
      <c r="J91" s="17" t="n">
        <v>10</v>
      </c>
      <c r="K91" s="16" t="n">
        <f aca="false">1-I91/J91</f>
        <v>0.5</v>
      </c>
      <c r="L91" s="18"/>
      <c r="M91" s="17"/>
      <c r="N91" s="17" t="n">
        <v>35</v>
      </c>
      <c r="O91" s="19" t="n">
        <v>45</v>
      </c>
      <c r="P91" s="16" t="n">
        <f aca="false">1-N91/O91</f>
        <v>0.222222222222222</v>
      </c>
      <c r="Q91" s="16"/>
      <c r="R91" s="16"/>
      <c r="S91" s="16" t="n">
        <f aca="false">+I91/N91</f>
        <v>0.142857142857143</v>
      </c>
      <c r="T91" s="16" t="n">
        <f aca="false">+J91/O91</f>
        <v>0.222222222222222</v>
      </c>
    </row>
    <row r="92" customFormat="false" ht="12.8" hidden="false" customHeight="false" outlineLevel="0" collapsed="false">
      <c r="A92" s="15" t="s">
        <v>22</v>
      </c>
      <c r="B92" s="11" t="n">
        <v>0</v>
      </c>
      <c r="C92" s="11" t="n">
        <v>0</v>
      </c>
      <c r="D92" s="11" t="n">
        <v>25</v>
      </c>
      <c r="E92" s="11" t="n">
        <v>35</v>
      </c>
      <c r="F92" s="16" t="n">
        <f aca="false">1-D92/E92</f>
        <v>0.285714285714286</v>
      </c>
      <c r="G92" s="17"/>
      <c r="H92" s="17"/>
      <c r="I92" s="17" t="n">
        <v>5</v>
      </c>
      <c r="J92" s="17" t="n">
        <v>5</v>
      </c>
      <c r="K92" s="16" t="n">
        <f aca="false">1-I92/J92</f>
        <v>0</v>
      </c>
      <c r="L92" s="18"/>
      <c r="M92" s="17"/>
      <c r="N92" s="17" t="n">
        <v>30</v>
      </c>
      <c r="O92" s="19" t="n">
        <v>40</v>
      </c>
      <c r="P92" s="16" t="n">
        <f aca="false">1-N92/O92</f>
        <v>0.25</v>
      </c>
      <c r="Q92" s="16"/>
      <c r="R92" s="16"/>
      <c r="S92" s="16" t="n">
        <f aca="false">+I92/N92</f>
        <v>0.166666666666667</v>
      </c>
      <c r="T92" s="16" t="n">
        <f aca="false">+J92/O92</f>
        <v>0.125</v>
      </c>
    </row>
    <row r="93" customFormat="false" ht="12.8" hidden="false" customHeight="false" outlineLevel="0" collapsed="false">
      <c r="A93" s="15" t="s">
        <v>179</v>
      </c>
      <c r="B93" s="11" t="n">
        <v>0</v>
      </c>
      <c r="C93" s="11" t="n">
        <v>0</v>
      </c>
      <c r="D93" s="11" t="n">
        <v>35</v>
      </c>
      <c r="E93" s="11" t="n">
        <v>35</v>
      </c>
      <c r="F93" s="16" t="n">
        <f aca="false">1-D93/E93</f>
        <v>0</v>
      </c>
      <c r="G93" s="17"/>
      <c r="H93" s="17"/>
      <c r="I93" s="17"/>
      <c r="J93" s="17"/>
      <c r="K93" s="16"/>
      <c r="L93" s="18"/>
      <c r="M93" s="17"/>
      <c r="N93" s="17" t="n">
        <v>35</v>
      </c>
      <c r="O93" s="19" t="n">
        <v>35</v>
      </c>
      <c r="P93" s="16" t="n">
        <f aca="false">1-N93/O93</f>
        <v>0</v>
      </c>
      <c r="Q93" s="16"/>
      <c r="R93" s="16"/>
      <c r="S93" s="16" t="n">
        <f aca="false">+I93/N93</f>
        <v>0</v>
      </c>
      <c r="T93" s="16" t="n">
        <f aca="false">+J93/O93</f>
        <v>0</v>
      </c>
    </row>
    <row r="94" customFormat="false" ht="12.8" hidden="false" customHeight="false" outlineLevel="0" collapsed="false">
      <c r="A94" s="15" t="s">
        <v>241</v>
      </c>
      <c r="B94" s="11" t="n">
        <v>0</v>
      </c>
      <c r="C94" s="11" t="n">
        <v>0</v>
      </c>
      <c r="D94" s="11" t="n">
        <v>30</v>
      </c>
      <c r="E94" s="11" t="n">
        <v>35</v>
      </c>
      <c r="F94" s="16" t="n">
        <f aca="false">1-D94/E94</f>
        <v>0.142857142857143</v>
      </c>
      <c r="G94" s="17"/>
      <c r="H94" s="17"/>
      <c r="I94" s="17"/>
      <c r="J94" s="17"/>
      <c r="K94" s="16"/>
      <c r="L94" s="18"/>
      <c r="M94" s="17"/>
      <c r="N94" s="17" t="n">
        <v>30</v>
      </c>
      <c r="O94" s="19" t="n">
        <v>35</v>
      </c>
      <c r="P94" s="16" t="n">
        <f aca="false">1-N94/O94</f>
        <v>0.142857142857143</v>
      </c>
      <c r="Q94" s="16"/>
      <c r="R94" s="16"/>
      <c r="S94" s="16" t="n">
        <f aca="false">+I94/N94</f>
        <v>0</v>
      </c>
      <c r="T94" s="16" t="n">
        <f aca="false">+J94/O94</f>
        <v>0</v>
      </c>
    </row>
    <row r="95" customFormat="false" ht="12.8" hidden="false" customHeight="false" outlineLevel="0" collapsed="false">
      <c r="A95" s="15" t="s">
        <v>247</v>
      </c>
      <c r="B95" s="11" t="n">
        <v>0</v>
      </c>
      <c r="C95" s="11" t="n">
        <v>5</v>
      </c>
      <c r="D95" s="11" t="n">
        <v>25</v>
      </c>
      <c r="E95" s="11" t="n">
        <v>30</v>
      </c>
      <c r="F95" s="16" t="n">
        <f aca="false">1-D95/E95</f>
        <v>0.166666666666667</v>
      </c>
      <c r="G95" s="17"/>
      <c r="H95" s="17"/>
      <c r="I95" s="17" t="n">
        <v>5</v>
      </c>
      <c r="J95" s="17" t="n">
        <v>10</v>
      </c>
      <c r="K95" s="16" t="n">
        <f aca="false">1-I95/J95</f>
        <v>0.5</v>
      </c>
      <c r="L95" s="18"/>
      <c r="M95" s="17" t="n">
        <v>5</v>
      </c>
      <c r="N95" s="17" t="n">
        <v>30</v>
      </c>
      <c r="O95" s="19" t="n">
        <v>40</v>
      </c>
      <c r="P95" s="16" t="n">
        <f aca="false">1-N95/O95</f>
        <v>0.25</v>
      </c>
      <c r="Q95" s="16"/>
      <c r="R95" s="16"/>
      <c r="S95" s="16" t="n">
        <f aca="false">+I95/N95</f>
        <v>0.166666666666667</v>
      </c>
      <c r="T95" s="16" t="n">
        <f aca="false">+J95/O95</f>
        <v>0.25</v>
      </c>
    </row>
    <row r="96" customFormat="false" ht="12.8" hidden="false" customHeight="false" outlineLevel="0" collapsed="false">
      <c r="A96" s="15" t="s">
        <v>273</v>
      </c>
      <c r="B96" s="11" t="n">
        <v>0</v>
      </c>
      <c r="C96" s="11" t="n">
        <v>0</v>
      </c>
      <c r="D96" s="11" t="n">
        <v>15</v>
      </c>
      <c r="E96" s="11" t="n">
        <v>30</v>
      </c>
      <c r="F96" s="16" t="n">
        <f aca="false">1-D96/E96</f>
        <v>0.5</v>
      </c>
      <c r="G96" s="17"/>
      <c r="H96" s="17"/>
      <c r="I96" s="17" t="n">
        <v>20</v>
      </c>
      <c r="J96" s="17" t="n">
        <v>20</v>
      </c>
      <c r="K96" s="16" t="n">
        <f aca="false">1-I96/J96</f>
        <v>0</v>
      </c>
      <c r="L96" s="18"/>
      <c r="M96" s="17"/>
      <c r="N96" s="17" t="n">
        <v>35</v>
      </c>
      <c r="O96" s="19" t="n">
        <v>50</v>
      </c>
      <c r="P96" s="16" t="n">
        <f aca="false">1-N96/O96</f>
        <v>0.3</v>
      </c>
      <c r="Q96" s="16"/>
      <c r="R96" s="16"/>
      <c r="S96" s="16" t="n">
        <f aca="false">+I96/N96</f>
        <v>0.571428571428571</v>
      </c>
      <c r="T96" s="16" t="n">
        <f aca="false">+J96/O96</f>
        <v>0.4</v>
      </c>
    </row>
    <row r="97" customFormat="false" ht="12.8" hidden="false" customHeight="false" outlineLevel="0" collapsed="false">
      <c r="A97" s="15" t="s">
        <v>253</v>
      </c>
      <c r="B97" s="11" t="n">
        <v>0</v>
      </c>
      <c r="C97" s="11" t="n">
        <v>0</v>
      </c>
      <c r="D97" s="11" t="n">
        <v>25</v>
      </c>
      <c r="E97" s="11" t="n">
        <v>30</v>
      </c>
      <c r="F97" s="16" t="n">
        <f aca="false">1-D97/E97</f>
        <v>0.166666666666667</v>
      </c>
      <c r="G97" s="17"/>
      <c r="H97" s="17"/>
      <c r="I97" s="17"/>
      <c r="J97" s="17"/>
      <c r="K97" s="16"/>
      <c r="L97" s="18"/>
      <c r="M97" s="17"/>
      <c r="N97" s="17" t="n">
        <v>25</v>
      </c>
      <c r="O97" s="19" t="n">
        <v>30</v>
      </c>
      <c r="P97" s="16" t="n">
        <f aca="false">1-N97/O97</f>
        <v>0.166666666666667</v>
      </c>
      <c r="Q97" s="16"/>
      <c r="R97" s="16"/>
      <c r="S97" s="16" t="n">
        <f aca="false">+I97/N97</f>
        <v>0</v>
      </c>
      <c r="T97" s="16" t="n">
        <f aca="false">+J97/O97</f>
        <v>0</v>
      </c>
    </row>
    <row r="98" customFormat="false" ht="12.8" hidden="false" customHeight="false" outlineLevel="0" collapsed="false">
      <c r="A98" s="15" t="s">
        <v>148</v>
      </c>
      <c r="B98" s="11" t="n">
        <v>15</v>
      </c>
      <c r="C98" s="11" t="n">
        <v>0</v>
      </c>
      <c r="D98" s="11" t="n">
        <v>10</v>
      </c>
      <c r="E98" s="11" t="n">
        <v>25</v>
      </c>
      <c r="F98" s="16" t="n">
        <f aca="false">1-D98/E98</f>
        <v>0.6</v>
      </c>
      <c r="G98" s="17" t="n">
        <v>10</v>
      </c>
      <c r="H98" s="17"/>
      <c r="I98" s="17" t="n">
        <v>10</v>
      </c>
      <c r="J98" s="17" t="n">
        <v>25</v>
      </c>
      <c r="K98" s="16" t="n">
        <f aca="false">1-I98/J98</f>
        <v>0.6</v>
      </c>
      <c r="L98" s="18" t="n">
        <v>25</v>
      </c>
      <c r="M98" s="17"/>
      <c r="N98" s="17" t="n">
        <v>20</v>
      </c>
      <c r="O98" s="19" t="n">
        <v>50</v>
      </c>
      <c r="P98" s="16" t="n">
        <f aca="false">1-N98/O98</f>
        <v>0.6</v>
      </c>
      <c r="Q98" s="16" t="n">
        <f aca="false">+G98/L98</f>
        <v>0.4</v>
      </c>
      <c r="R98" s="16"/>
      <c r="S98" s="16" t="n">
        <f aca="false">+I98/N98</f>
        <v>0.5</v>
      </c>
      <c r="T98" s="16" t="n">
        <f aca="false">+J98/O98</f>
        <v>0.5</v>
      </c>
    </row>
    <row r="99" customFormat="false" ht="12.8" hidden="false" customHeight="false" outlineLevel="0" collapsed="false">
      <c r="A99" s="15" t="s">
        <v>257</v>
      </c>
      <c r="B99" s="11" t="n">
        <v>0</v>
      </c>
      <c r="C99" s="11" t="n">
        <v>0</v>
      </c>
      <c r="D99" s="11" t="n">
        <v>25</v>
      </c>
      <c r="E99" s="11" t="n">
        <v>25</v>
      </c>
      <c r="F99" s="16" t="n">
        <f aca="false">1-D99/E99</f>
        <v>0</v>
      </c>
      <c r="G99" s="17"/>
      <c r="H99" s="17"/>
      <c r="I99" s="17" t="n">
        <v>5</v>
      </c>
      <c r="J99" s="17" t="n">
        <v>5</v>
      </c>
      <c r="K99" s="16" t="n">
        <f aca="false">1-I99/J99</f>
        <v>0</v>
      </c>
      <c r="L99" s="18"/>
      <c r="M99" s="17"/>
      <c r="N99" s="17" t="n">
        <v>30</v>
      </c>
      <c r="O99" s="19" t="n">
        <v>30</v>
      </c>
      <c r="P99" s="16" t="n">
        <f aca="false">1-N99/O99</f>
        <v>0</v>
      </c>
      <c r="Q99" s="16"/>
      <c r="R99" s="16"/>
      <c r="S99" s="16" t="n">
        <f aca="false">+I99/N99</f>
        <v>0.166666666666667</v>
      </c>
      <c r="T99" s="16" t="n">
        <f aca="false">+J99/O99</f>
        <v>0.166666666666667</v>
      </c>
    </row>
    <row r="100" customFormat="false" ht="12.8" hidden="false" customHeight="false" outlineLevel="0" collapsed="false">
      <c r="A100" s="15" t="s">
        <v>102</v>
      </c>
      <c r="B100" s="11" t="n">
        <v>0</v>
      </c>
      <c r="C100" s="11" t="n">
        <v>0</v>
      </c>
      <c r="D100" s="11" t="n">
        <v>20</v>
      </c>
      <c r="E100" s="11" t="n">
        <v>25</v>
      </c>
      <c r="F100" s="16" t="n">
        <f aca="false">1-D100/E100</f>
        <v>0.2</v>
      </c>
      <c r="G100" s="17"/>
      <c r="H100" s="17"/>
      <c r="I100" s="17" t="n">
        <v>10</v>
      </c>
      <c r="J100" s="17" t="n">
        <v>10</v>
      </c>
      <c r="K100" s="16" t="n">
        <f aca="false">1-I100/J100</f>
        <v>0</v>
      </c>
      <c r="L100" s="18"/>
      <c r="M100" s="17"/>
      <c r="N100" s="17" t="n">
        <v>30</v>
      </c>
      <c r="O100" s="19" t="n">
        <v>35</v>
      </c>
      <c r="P100" s="16" t="n">
        <f aca="false">1-N100/O100</f>
        <v>0.142857142857143</v>
      </c>
      <c r="Q100" s="16"/>
      <c r="R100" s="16"/>
      <c r="S100" s="16" t="n">
        <f aca="false">+I100/N100</f>
        <v>0.333333333333333</v>
      </c>
      <c r="T100" s="16" t="n">
        <f aca="false">+J100/O100</f>
        <v>0.285714285714286</v>
      </c>
    </row>
    <row r="101" customFormat="false" ht="12.8" hidden="false" customHeight="false" outlineLevel="0" collapsed="false">
      <c r="A101" s="15" t="s">
        <v>16</v>
      </c>
      <c r="B101" s="11" t="n">
        <v>0</v>
      </c>
      <c r="C101" s="11" t="n">
        <v>0</v>
      </c>
      <c r="D101" s="11" t="n">
        <v>25</v>
      </c>
      <c r="E101" s="11" t="n">
        <v>25</v>
      </c>
      <c r="F101" s="16" t="n">
        <f aca="false">1-D101/E101</f>
        <v>0</v>
      </c>
      <c r="G101" s="17"/>
      <c r="H101" s="17"/>
      <c r="I101" s="17"/>
      <c r="J101" s="17"/>
      <c r="K101" s="16"/>
      <c r="L101" s="18"/>
      <c r="M101" s="17"/>
      <c r="N101" s="17" t="n">
        <v>25</v>
      </c>
      <c r="O101" s="19" t="n">
        <v>25</v>
      </c>
      <c r="P101" s="16" t="n">
        <f aca="false">1-N101/O101</f>
        <v>0</v>
      </c>
      <c r="Q101" s="16"/>
      <c r="R101" s="16"/>
      <c r="S101" s="16" t="n">
        <f aca="false">+I101/N101</f>
        <v>0</v>
      </c>
      <c r="T101" s="16" t="n">
        <f aca="false">+J101/O101</f>
        <v>0</v>
      </c>
    </row>
    <row r="102" customFormat="false" ht="12.8" hidden="false" customHeight="false" outlineLevel="0" collapsed="false">
      <c r="A102" s="15" t="s">
        <v>6</v>
      </c>
      <c r="B102" s="11" t="n">
        <v>0</v>
      </c>
      <c r="C102" s="11" t="n">
        <v>0</v>
      </c>
      <c r="D102" s="11" t="n">
        <v>15</v>
      </c>
      <c r="E102" s="11" t="n">
        <v>20</v>
      </c>
      <c r="F102" s="16" t="n">
        <f aca="false">1-D102/E102</f>
        <v>0.25</v>
      </c>
      <c r="G102" s="17"/>
      <c r="H102" s="17"/>
      <c r="I102" s="17"/>
      <c r="J102" s="17"/>
      <c r="K102" s="16"/>
      <c r="L102" s="18"/>
      <c r="M102" s="17"/>
      <c r="N102" s="17" t="n">
        <v>15</v>
      </c>
      <c r="O102" s="19" t="n">
        <v>20</v>
      </c>
      <c r="P102" s="16" t="n">
        <f aca="false">1-N102/O102</f>
        <v>0.25</v>
      </c>
      <c r="Q102" s="16"/>
      <c r="R102" s="16"/>
      <c r="S102" s="16" t="n">
        <f aca="false">+I102/N102</f>
        <v>0</v>
      </c>
      <c r="T102" s="16" t="n">
        <f aca="false">+J102/O102</f>
        <v>0</v>
      </c>
    </row>
    <row r="103" customFormat="false" ht="12.8" hidden="false" customHeight="false" outlineLevel="0" collapsed="false">
      <c r="A103" s="15" t="s">
        <v>229</v>
      </c>
      <c r="B103" s="11" t="n">
        <v>10</v>
      </c>
      <c r="C103" s="11" t="n">
        <v>0</v>
      </c>
      <c r="D103" s="11" t="n">
        <v>10</v>
      </c>
      <c r="E103" s="11" t="n">
        <v>20</v>
      </c>
      <c r="F103" s="16" t="n">
        <f aca="false">1-D103/E103</f>
        <v>0.5</v>
      </c>
      <c r="G103" s="17"/>
      <c r="H103" s="17"/>
      <c r="I103" s="17"/>
      <c r="J103" s="17"/>
      <c r="K103" s="16"/>
      <c r="L103" s="18" t="n">
        <v>10</v>
      </c>
      <c r="M103" s="17"/>
      <c r="N103" s="17" t="n">
        <v>10</v>
      </c>
      <c r="O103" s="19" t="n">
        <v>20</v>
      </c>
      <c r="P103" s="16" t="n">
        <f aca="false">1-N103/O103</f>
        <v>0.5</v>
      </c>
      <c r="Q103" s="16" t="n">
        <f aca="false">+G103/L103</f>
        <v>0</v>
      </c>
      <c r="R103" s="16"/>
      <c r="S103" s="16" t="n">
        <f aca="false">+I103/N103</f>
        <v>0</v>
      </c>
      <c r="T103" s="16" t="n">
        <f aca="false">+J103/O103</f>
        <v>0</v>
      </c>
    </row>
    <row r="104" customFormat="false" ht="12.8" hidden="false" customHeight="false" outlineLevel="0" collapsed="false">
      <c r="A104" s="15" t="s">
        <v>275</v>
      </c>
      <c r="B104" s="11" t="n">
        <v>0</v>
      </c>
      <c r="C104" s="11" t="n">
        <v>0</v>
      </c>
      <c r="D104" s="11" t="n">
        <v>10</v>
      </c>
      <c r="E104" s="11" t="n">
        <v>20</v>
      </c>
      <c r="F104" s="16" t="n">
        <f aca="false">1-D104/E104</f>
        <v>0.5</v>
      </c>
      <c r="G104" s="17"/>
      <c r="H104" s="17"/>
      <c r="I104" s="17"/>
      <c r="J104" s="17"/>
      <c r="K104" s="16"/>
      <c r="L104" s="18"/>
      <c r="M104" s="17"/>
      <c r="N104" s="17" t="n">
        <v>10</v>
      </c>
      <c r="O104" s="19" t="n">
        <v>20</v>
      </c>
      <c r="P104" s="16" t="n">
        <f aca="false">1-N104/O104</f>
        <v>0.5</v>
      </c>
      <c r="Q104" s="16"/>
      <c r="R104" s="16"/>
      <c r="S104" s="16" t="n">
        <f aca="false">+I104/N104</f>
        <v>0</v>
      </c>
      <c r="T104" s="16" t="n">
        <f aca="false">+J104/O104</f>
        <v>0</v>
      </c>
    </row>
    <row r="105" customFormat="false" ht="12.8" hidden="false" customHeight="false" outlineLevel="0" collapsed="false">
      <c r="A105" s="15" t="s">
        <v>277</v>
      </c>
      <c r="B105" s="11" t="n">
        <v>0</v>
      </c>
      <c r="C105" s="11" t="n">
        <v>0</v>
      </c>
      <c r="D105" s="11" t="n">
        <v>10</v>
      </c>
      <c r="E105" s="11" t="n">
        <v>20</v>
      </c>
      <c r="F105" s="16" t="n">
        <f aca="false">1-D105/E105</f>
        <v>0.5</v>
      </c>
      <c r="G105" s="17"/>
      <c r="H105" s="17"/>
      <c r="I105" s="17"/>
      <c r="J105" s="17"/>
      <c r="K105" s="16"/>
      <c r="L105" s="18"/>
      <c r="M105" s="17"/>
      <c r="N105" s="17" t="n">
        <v>10</v>
      </c>
      <c r="O105" s="19" t="n">
        <v>20</v>
      </c>
      <c r="P105" s="16" t="n">
        <f aca="false">1-N105/O105</f>
        <v>0.5</v>
      </c>
      <c r="Q105" s="16"/>
      <c r="R105" s="16"/>
      <c r="S105" s="16" t="n">
        <f aca="false">+I105/N105</f>
        <v>0</v>
      </c>
      <c r="T105" s="16" t="n">
        <f aca="false">+J105/O105</f>
        <v>0</v>
      </c>
    </row>
    <row r="106" customFormat="false" ht="12.8" hidden="false" customHeight="false" outlineLevel="0" collapsed="false">
      <c r="A106" s="15" t="s">
        <v>231</v>
      </c>
      <c r="B106" s="11" t="n">
        <v>10</v>
      </c>
      <c r="C106" s="11" t="n">
        <v>0</v>
      </c>
      <c r="D106" s="11" t="n">
        <v>0</v>
      </c>
      <c r="E106" s="11" t="n">
        <v>20</v>
      </c>
      <c r="F106" s="16" t="n">
        <f aca="false">1-D106/E106</f>
        <v>1</v>
      </c>
      <c r="G106" s="17"/>
      <c r="H106" s="17"/>
      <c r="I106" s="17"/>
      <c r="J106" s="17"/>
      <c r="K106" s="16"/>
      <c r="L106" s="18" t="n">
        <v>10</v>
      </c>
      <c r="M106" s="17"/>
      <c r="N106" s="17"/>
      <c r="O106" s="19" t="n">
        <v>20</v>
      </c>
      <c r="P106" s="16" t="n">
        <f aca="false">1-N106/O106</f>
        <v>1</v>
      </c>
      <c r="Q106" s="16" t="n">
        <f aca="false">+G106/L106</f>
        <v>0</v>
      </c>
      <c r="R106" s="16"/>
      <c r="S106" s="16"/>
      <c r="T106" s="16" t="n">
        <f aca="false">+J106/O106</f>
        <v>0</v>
      </c>
    </row>
    <row r="107" customFormat="false" ht="12.8" hidden="false" customHeight="false" outlineLevel="0" collapsed="false">
      <c r="A107" s="15" t="s">
        <v>165</v>
      </c>
      <c r="B107" s="11" t="n">
        <v>0</v>
      </c>
      <c r="C107" s="11" t="n">
        <v>0</v>
      </c>
      <c r="D107" s="11" t="n">
        <v>10</v>
      </c>
      <c r="E107" s="11" t="n">
        <v>15</v>
      </c>
      <c r="F107" s="16" t="n">
        <f aca="false">1-D107/E107</f>
        <v>0.333333333333333</v>
      </c>
      <c r="G107" s="17"/>
      <c r="H107" s="17"/>
      <c r="I107" s="17"/>
      <c r="J107" s="17" t="n">
        <v>5</v>
      </c>
      <c r="K107" s="16" t="n">
        <f aca="false">1-I107/J107</f>
        <v>1</v>
      </c>
      <c r="L107" s="18"/>
      <c r="M107" s="17"/>
      <c r="N107" s="17" t="n">
        <v>10</v>
      </c>
      <c r="O107" s="19" t="n">
        <v>20</v>
      </c>
      <c r="P107" s="16" t="n">
        <f aca="false">1-N107/O107</f>
        <v>0.5</v>
      </c>
      <c r="Q107" s="16"/>
      <c r="R107" s="16"/>
      <c r="S107" s="16" t="n">
        <f aca="false">+I107/N107</f>
        <v>0</v>
      </c>
      <c r="T107" s="16" t="n">
        <f aca="false">+J107/O107</f>
        <v>0.25</v>
      </c>
    </row>
    <row r="108" customFormat="false" ht="12.8" hidden="false" customHeight="false" outlineLevel="0" collapsed="false">
      <c r="A108" s="15" t="s">
        <v>96</v>
      </c>
      <c r="B108" s="11" t="n">
        <v>0</v>
      </c>
      <c r="C108" s="11" t="n">
        <v>0</v>
      </c>
      <c r="D108" s="11" t="n">
        <v>15</v>
      </c>
      <c r="E108" s="11" t="n">
        <v>15</v>
      </c>
      <c r="F108" s="16" t="n">
        <f aca="false">1-D108/E108</f>
        <v>0</v>
      </c>
      <c r="G108" s="17"/>
      <c r="H108" s="17"/>
      <c r="I108" s="17"/>
      <c r="J108" s="17"/>
      <c r="K108" s="16"/>
      <c r="L108" s="24"/>
      <c r="M108" s="25"/>
      <c r="N108" s="25"/>
      <c r="O108" s="26" t="n">
        <v>15</v>
      </c>
      <c r="P108" s="16" t="n">
        <f aca="false">1-N108/O108</f>
        <v>1</v>
      </c>
      <c r="Q108" s="16"/>
      <c r="R108" s="16"/>
      <c r="S108" s="16"/>
      <c r="T108" s="16" t="n">
        <f aca="false">+J108/O108</f>
        <v>0</v>
      </c>
    </row>
    <row r="109" customFormat="false" ht="12.8" hidden="false" customHeight="false" outlineLevel="0" collapsed="false">
      <c r="A109" s="15" t="s">
        <v>173</v>
      </c>
      <c r="B109" s="11" t="n">
        <v>5</v>
      </c>
      <c r="C109" s="11" t="n">
        <v>0</v>
      </c>
      <c r="D109" s="11" t="n">
        <v>10</v>
      </c>
      <c r="E109" s="11" t="n">
        <v>15</v>
      </c>
      <c r="F109" s="16" t="n">
        <f aca="false">1-D109/E109</f>
        <v>0.333333333333333</v>
      </c>
      <c r="G109" s="17"/>
      <c r="H109" s="17"/>
      <c r="I109" s="17"/>
      <c r="J109" s="17"/>
      <c r="K109" s="16"/>
      <c r="L109" s="18" t="n">
        <v>5</v>
      </c>
      <c r="M109" s="17"/>
      <c r="N109" s="17"/>
      <c r="O109" s="19" t="n">
        <v>15</v>
      </c>
      <c r="P109" s="16" t="n">
        <f aca="false">1-N109/O109</f>
        <v>1</v>
      </c>
      <c r="Q109" s="16" t="n">
        <f aca="false">+G109/L109</f>
        <v>0</v>
      </c>
      <c r="R109" s="16"/>
      <c r="S109" s="16"/>
      <c r="T109" s="16" t="n">
        <f aca="false">+J109/O109</f>
        <v>0</v>
      </c>
    </row>
    <row r="110" customFormat="false" ht="12.8" hidden="false" customHeight="false" outlineLevel="0" collapsed="false">
      <c r="A110" s="15" t="s">
        <v>167</v>
      </c>
      <c r="B110" s="11" t="n">
        <v>5</v>
      </c>
      <c r="C110" s="11" t="n">
        <v>0</v>
      </c>
      <c r="D110" s="11" t="n">
        <v>10</v>
      </c>
      <c r="E110" s="11" t="n">
        <v>15</v>
      </c>
      <c r="F110" s="16" t="n">
        <f aca="false">1-D110/E110</f>
        <v>0.333333333333333</v>
      </c>
      <c r="G110" s="17"/>
      <c r="H110" s="17"/>
      <c r="I110" s="17"/>
      <c r="J110" s="17"/>
      <c r="K110" s="16"/>
      <c r="L110" s="18" t="n">
        <v>5</v>
      </c>
      <c r="M110" s="17"/>
      <c r="N110" s="17" t="n">
        <v>10</v>
      </c>
      <c r="O110" s="19" t="n">
        <v>15</v>
      </c>
      <c r="P110" s="16" t="n">
        <f aca="false">1-N110/O110</f>
        <v>0.333333333333333</v>
      </c>
      <c r="Q110" s="16" t="n">
        <f aca="false">+G110/L110</f>
        <v>0</v>
      </c>
      <c r="R110" s="16"/>
      <c r="S110" s="16" t="n">
        <f aca="false">+I110/N110</f>
        <v>0</v>
      </c>
      <c r="T110" s="16" t="n">
        <f aca="false">+J110/O110</f>
        <v>0</v>
      </c>
    </row>
    <row r="111" customFormat="false" ht="12.8" hidden="false" customHeight="false" outlineLevel="0" collapsed="false">
      <c r="A111" s="15" t="s">
        <v>169</v>
      </c>
      <c r="B111" s="11" t="n">
        <v>0</v>
      </c>
      <c r="C111" s="11" t="n">
        <v>0</v>
      </c>
      <c r="D111" s="11" t="n">
        <v>10</v>
      </c>
      <c r="E111" s="11" t="n">
        <v>15</v>
      </c>
      <c r="F111" s="16" t="n">
        <f aca="false">1-D111/E111</f>
        <v>0.333333333333333</v>
      </c>
      <c r="G111" s="17"/>
      <c r="H111" s="17"/>
      <c r="I111" s="17"/>
      <c r="J111" s="17"/>
      <c r="K111" s="16"/>
      <c r="L111" s="18"/>
      <c r="M111" s="17"/>
      <c r="N111" s="17" t="n">
        <v>10</v>
      </c>
      <c r="O111" s="19" t="n">
        <v>15</v>
      </c>
      <c r="P111" s="16" t="n">
        <f aca="false">1-N111/O111</f>
        <v>0.333333333333333</v>
      </c>
      <c r="Q111" s="16"/>
      <c r="R111" s="16"/>
      <c r="S111" s="16" t="n">
        <f aca="false">+I111/N111</f>
        <v>0</v>
      </c>
      <c r="T111" s="16" t="n">
        <f aca="false">+J111/O111</f>
        <v>0</v>
      </c>
    </row>
    <row r="112" customFormat="false" ht="12.8" hidden="false" customHeight="false" outlineLevel="0" collapsed="false">
      <c r="A112" s="15" t="s">
        <v>12</v>
      </c>
      <c r="B112" s="11" t="n">
        <v>0</v>
      </c>
      <c r="C112" s="11" t="n">
        <v>10</v>
      </c>
      <c r="D112" s="11" t="n">
        <v>5</v>
      </c>
      <c r="E112" s="11" t="n">
        <v>10</v>
      </c>
      <c r="F112" s="16" t="n">
        <f aca="false">1-D112/E112</f>
        <v>0.5</v>
      </c>
      <c r="G112" s="17"/>
      <c r="H112" s="17"/>
      <c r="I112" s="17"/>
      <c r="J112" s="17" t="n">
        <v>10</v>
      </c>
      <c r="K112" s="16" t="n">
        <f aca="false">1-I112/J112</f>
        <v>1</v>
      </c>
      <c r="L112" s="18"/>
      <c r="M112" s="17" t="n">
        <v>10</v>
      </c>
      <c r="N112" s="17" t="n">
        <v>5</v>
      </c>
      <c r="O112" s="19" t="n">
        <v>20</v>
      </c>
      <c r="P112" s="16" t="n">
        <f aca="false">1-N112/O112</f>
        <v>0.75</v>
      </c>
      <c r="Q112" s="16"/>
      <c r="R112" s="16"/>
      <c r="S112" s="16" t="n">
        <f aca="false">+I112/N112</f>
        <v>0</v>
      </c>
      <c r="T112" s="16" t="n">
        <f aca="false">+J112/O112</f>
        <v>0.5</v>
      </c>
    </row>
    <row r="113" customFormat="false" ht="12.8" hidden="false" customHeight="false" outlineLevel="0" collapsed="false">
      <c r="A113" s="15" t="s">
        <v>120</v>
      </c>
      <c r="B113" s="11" t="n">
        <v>0</v>
      </c>
      <c r="C113" s="11" t="n">
        <v>0</v>
      </c>
      <c r="D113" s="11" t="n">
        <v>5</v>
      </c>
      <c r="E113" s="11" t="n">
        <v>5</v>
      </c>
      <c r="F113" s="16" t="n">
        <f aca="false">1-D113/E113</f>
        <v>0</v>
      </c>
      <c r="G113" s="17"/>
      <c r="H113" s="17"/>
      <c r="I113" s="17"/>
      <c r="J113" s="17"/>
      <c r="K113" s="16"/>
      <c r="L113" s="18"/>
      <c r="M113" s="17"/>
      <c r="N113" s="17"/>
      <c r="O113" s="19" t="n">
        <v>5</v>
      </c>
      <c r="P113" s="16" t="n">
        <f aca="false">1-N113/O113</f>
        <v>1</v>
      </c>
      <c r="Q113" s="16"/>
      <c r="R113" s="16"/>
      <c r="S113" s="16"/>
      <c r="T113" s="16" t="n">
        <f aca="false">+J113/O113</f>
        <v>0</v>
      </c>
    </row>
    <row r="114" customFormat="false" ht="12.8" hidden="false" customHeight="false" outlineLevel="0" collapsed="false">
      <c r="A114" s="15" t="s">
        <v>285</v>
      </c>
      <c r="B114" s="11" t="n">
        <v>0</v>
      </c>
      <c r="C114" s="11" t="n">
        <v>0</v>
      </c>
      <c r="D114" s="11" t="n">
        <v>5</v>
      </c>
      <c r="E114" s="11" t="n">
        <v>5</v>
      </c>
      <c r="F114" s="16" t="n">
        <f aca="false">1-D114/E114</f>
        <v>0</v>
      </c>
      <c r="G114" s="17"/>
      <c r="H114" s="17"/>
      <c r="I114" s="17"/>
      <c r="J114" s="17"/>
      <c r="K114" s="16"/>
      <c r="L114" s="18"/>
      <c r="M114" s="17"/>
      <c r="N114" s="17" t="n">
        <v>5</v>
      </c>
      <c r="O114" s="19" t="n">
        <v>5</v>
      </c>
      <c r="P114" s="16" t="n">
        <f aca="false">1-N114/O114</f>
        <v>0</v>
      </c>
      <c r="Q114" s="16"/>
      <c r="R114" s="16"/>
      <c r="S114" s="16" t="n">
        <f aca="false">+I114/N114</f>
        <v>0</v>
      </c>
      <c r="T114" s="16" t="n">
        <f aca="false">+J114/O114</f>
        <v>0</v>
      </c>
    </row>
  </sheetData>
  <autoFilter ref="A:T"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114"/>
  <sheetViews>
    <sheetView showFormulas="false" showGridLines="true" showRowColHeaders="true" showZeros="true" rightToLeft="false" tabSelected="true" showOutlineSymbols="true" defaultGridColor="true" view="normal" topLeftCell="A1" colorId="64" zoomScale="212" zoomScaleNormal="212" zoomScalePageLayoutView="100" workbookViewId="0">
      <selection pane="topLeft" activeCell="B1" activeCellId="0" sqref="B1"/>
    </sheetView>
  </sheetViews>
  <sheetFormatPr defaultColWidth="11.58984375" defaultRowHeight="12.8" zeroHeight="false" outlineLevelRow="0" outlineLevelCol="0"/>
  <cols>
    <col collapsed="false" customWidth="true" hidden="false" outlineLevel="0" max="1" min="1" style="3" width="10.29"/>
    <col collapsed="false" customWidth="false" hidden="false" outlineLevel="0" max="6" min="2" style="27" width="11.57"/>
    <col collapsed="false" customWidth="false" hidden="false" outlineLevel="0" max="7" min="7" style="3" width="11.57"/>
  </cols>
  <sheetData>
    <row r="1" customFormat="false" ht="12.8" hidden="false" customHeight="false" outlineLevel="0" collapsed="false">
      <c r="A1" s="28" t="s">
        <v>306</v>
      </c>
      <c r="B1" s="29" t="s">
        <v>307</v>
      </c>
      <c r="C1" s="29" t="s">
        <v>158</v>
      </c>
      <c r="D1" s="29" t="s">
        <v>300</v>
      </c>
      <c r="E1" s="29" t="s">
        <v>308</v>
      </c>
      <c r="F1" s="29" t="s">
        <v>104</v>
      </c>
      <c r="G1" s="30" t="s">
        <v>309</v>
      </c>
    </row>
    <row r="2" customFormat="false" ht="12.8" hidden="false" customHeight="false" outlineLevel="0" collapsed="false">
      <c r="A2" s="31" t="s">
        <v>104</v>
      </c>
      <c r="B2" s="32" t="n">
        <v>29305</v>
      </c>
      <c r="C2" s="32" t="n">
        <v>6240</v>
      </c>
      <c r="D2" s="32" t="n">
        <v>94195</v>
      </c>
      <c r="E2" s="32" t="n">
        <v>35540</v>
      </c>
      <c r="F2" s="32" t="n">
        <v>129735</v>
      </c>
      <c r="G2" s="33" t="n">
        <f aca="false">E2/F2</f>
        <v>0.273943037730759</v>
      </c>
    </row>
    <row r="3" customFormat="false" ht="12.8" hidden="false" customHeight="false" outlineLevel="0" collapsed="false">
      <c r="A3" s="34" t="s">
        <v>154</v>
      </c>
      <c r="B3" s="35" t="n">
        <v>11585</v>
      </c>
      <c r="C3" s="35" t="n">
        <v>75</v>
      </c>
      <c r="D3" s="35" t="n">
        <v>5235</v>
      </c>
      <c r="E3" s="35" t="n">
        <v>11665</v>
      </c>
      <c r="F3" s="35" t="n">
        <v>16900</v>
      </c>
      <c r="G3" s="36" t="n">
        <f aca="false">E3/F3</f>
        <v>0.690236686390533</v>
      </c>
    </row>
    <row r="4" customFormat="false" ht="12.8" hidden="false" customHeight="false" outlineLevel="0" collapsed="false">
      <c r="A4" s="34" t="s">
        <v>106</v>
      </c>
      <c r="B4" s="35" t="n">
        <v>1720</v>
      </c>
      <c r="C4" s="35" t="n">
        <v>120</v>
      </c>
      <c r="D4" s="35" t="n">
        <v>3695</v>
      </c>
      <c r="E4" s="35" t="n">
        <v>1840</v>
      </c>
      <c r="F4" s="35" t="n">
        <v>5530</v>
      </c>
      <c r="G4" s="36" t="n">
        <f aca="false">E4/F4</f>
        <v>0.332730560578662</v>
      </c>
    </row>
    <row r="5" customFormat="false" ht="12.8" hidden="false" customHeight="false" outlineLevel="0" collapsed="false">
      <c r="A5" s="31" t="s">
        <v>92</v>
      </c>
      <c r="B5" s="32" t="n">
        <v>1640</v>
      </c>
      <c r="C5" s="32" t="n">
        <v>165</v>
      </c>
      <c r="D5" s="32" t="n">
        <v>4900</v>
      </c>
      <c r="E5" s="32" t="n">
        <v>1810</v>
      </c>
      <c r="F5" s="32" t="n">
        <v>6710</v>
      </c>
      <c r="G5" s="33" t="n">
        <f aca="false">E5/F5</f>
        <v>0.269746646795827</v>
      </c>
    </row>
    <row r="6" customFormat="false" ht="12.8" hidden="false" customHeight="false" outlineLevel="0" collapsed="false">
      <c r="A6" s="34" t="s">
        <v>267</v>
      </c>
      <c r="B6" s="35" t="n">
        <v>1115</v>
      </c>
      <c r="C6" s="35" t="n">
        <v>665</v>
      </c>
      <c r="D6" s="35" t="n">
        <v>430</v>
      </c>
      <c r="E6" s="35" t="n">
        <v>1775</v>
      </c>
      <c r="F6" s="35" t="n">
        <v>2205</v>
      </c>
      <c r="G6" s="36" t="n">
        <f aca="false">E6/F6</f>
        <v>0.804988662131519</v>
      </c>
    </row>
    <row r="7" customFormat="false" ht="12.8" hidden="false" customHeight="false" outlineLevel="0" collapsed="false">
      <c r="A7" s="34" t="s">
        <v>14</v>
      </c>
      <c r="B7" s="35" t="n">
        <v>480</v>
      </c>
      <c r="C7" s="35" t="n">
        <v>1115</v>
      </c>
      <c r="D7" s="35" t="n">
        <v>2620</v>
      </c>
      <c r="E7" s="35" t="n">
        <v>1595</v>
      </c>
      <c r="F7" s="35" t="n">
        <v>4215</v>
      </c>
      <c r="G7" s="36" t="n">
        <f aca="false">E7/F7</f>
        <v>0.37841043890866</v>
      </c>
    </row>
    <row r="8" customFormat="false" ht="12.8" hidden="false" customHeight="false" outlineLevel="0" collapsed="false">
      <c r="A8" s="31" t="s">
        <v>213</v>
      </c>
      <c r="B8" s="32" t="n">
        <v>1110</v>
      </c>
      <c r="C8" s="32" t="n">
        <v>210</v>
      </c>
      <c r="D8" s="32" t="n">
        <v>3965</v>
      </c>
      <c r="E8" s="32" t="n">
        <v>1315</v>
      </c>
      <c r="F8" s="32" t="n">
        <v>5280</v>
      </c>
      <c r="G8" s="33" t="n">
        <f aca="false">E8/F8</f>
        <v>0.24905303030303</v>
      </c>
    </row>
    <row r="9" customFormat="false" ht="12.8" hidden="false" customHeight="false" outlineLevel="0" collapsed="false">
      <c r="A9" s="34" t="s">
        <v>207</v>
      </c>
      <c r="B9" s="35" t="n">
        <v>1160</v>
      </c>
      <c r="C9" s="35" t="n">
        <v>45</v>
      </c>
      <c r="D9" s="35" t="n">
        <v>6805</v>
      </c>
      <c r="E9" s="35" t="n">
        <v>1200</v>
      </c>
      <c r="F9" s="35" t="n">
        <v>8000</v>
      </c>
      <c r="G9" s="36" t="n">
        <f aca="false">E9/F9</f>
        <v>0.15</v>
      </c>
    </row>
    <row r="10" customFormat="false" ht="12.8" hidden="false" customHeight="false" outlineLevel="0" collapsed="false">
      <c r="A10" s="31" t="s">
        <v>150</v>
      </c>
      <c r="B10" s="32" t="n">
        <v>1150</v>
      </c>
      <c r="C10" s="32"/>
      <c r="D10" s="32" t="n">
        <v>50</v>
      </c>
      <c r="E10" s="32" t="n">
        <v>1150</v>
      </c>
      <c r="F10" s="32" t="n">
        <v>1205</v>
      </c>
      <c r="G10" s="33" t="n">
        <f aca="false">E10/F10</f>
        <v>0.954356846473029</v>
      </c>
    </row>
    <row r="11" customFormat="false" ht="12.8" hidden="false" customHeight="false" outlineLevel="0" collapsed="false">
      <c r="A11" s="31" t="s">
        <v>32</v>
      </c>
      <c r="B11" s="32" t="n">
        <v>1045</v>
      </c>
      <c r="C11" s="32" t="n">
        <v>5</v>
      </c>
      <c r="D11" s="32" t="n">
        <v>430</v>
      </c>
      <c r="E11" s="32" t="n">
        <v>1050</v>
      </c>
      <c r="F11" s="32" t="n">
        <v>1475</v>
      </c>
      <c r="G11" s="33" t="n">
        <f aca="false">E11/F11</f>
        <v>0.711864406779661</v>
      </c>
    </row>
    <row r="12" customFormat="false" ht="12.8" hidden="false" customHeight="false" outlineLevel="0" collapsed="false">
      <c r="A12" s="34" t="s">
        <v>40</v>
      </c>
      <c r="B12" s="35" t="n">
        <v>730</v>
      </c>
      <c r="C12" s="35" t="n">
        <v>75</v>
      </c>
      <c r="D12" s="35" t="n">
        <v>2230</v>
      </c>
      <c r="E12" s="35" t="n">
        <v>805</v>
      </c>
      <c r="F12" s="35" t="n">
        <v>3035</v>
      </c>
      <c r="G12" s="36" t="n">
        <f aca="false">E12/F12</f>
        <v>0.265238879736409</v>
      </c>
    </row>
    <row r="13" customFormat="false" ht="12.8" hidden="false" customHeight="false" outlineLevel="0" collapsed="false">
      <c r="A13" s="31" t="s">
        <v>36</v>
      </c>
      <c r="B13" s="32" t="n">
        <v>345</v>
      </c>
      <c r="C13" s="32" t="n">
        <v>380</v>
      </c>
      <c r="D13" s="32" t="n">
        <v>1365</v>
      </c>
      <c r="E13" s="32" t="n">
        <v>720</v>
      </c>
      <c r="F13" s="32" t="n">
        <v>2085</v>
      </c>
      <c r="G13" s="33" t="n">
        <f aca="false">E13/F13</f>
        <v>0.345323741007194</v>
      </c>
    </row>
    <row r="14" customFormat="false" ht="12.8" hidden="false" customHeight="false" outlineLevel="0" collapsed="false">
      <c r="A14" s="31" t="s">
        <v>84</v>
      </c>
      <c r="B14" s="32" t="n">
        <v>155</v>
      </c>
      <c r="C14" s="32" t="n">
        <v>545</v>
      </c>
      <c r="D14" s="32" t="n">
        <v>6500</v>
      </c>
      <c r="E14" s="32" t="n">
        <v>695</v>
      </c>
      <c r="F14" s="32" t="n">
        <v>7195</v>
      </c>
      <c r="G14" s="33" t="n">
        <f aca="false">E14/F14</f>
        <v>0.0965948575399583</v>
      </c>
    </row>
    <row r="15" customFormat="false" ht="12.8" hidden="false" customHeight="false" outlineLevel="0" collapsed="false">
      <c r="A15" s="31" t="s">
        <v>259</v>
      </c>
      <c r="B15" s="32" t="n">
        <v>90</v>
      </c>
      <c r="C15" s="32" t="n">
        <v>590</v>
      </c>
      <c r="D15" s="32" t="n">
        <v>155</v>
      </c>
      <c r="E15" s="32" t="n">
        <v>675</v>
      </c>
      <c r="F15" s="32" t="n">
        <v>835</v>
      </c>
      <c r="G15" s="33" t="n">
        <f aca="false">E15/F15</f>
        <v>0.808383233532934</v>
      </c>
    </row>
    <row r="16" customFormat="false" ht="12.8" hidden="false" customHeight="false" outlineLevel="0" collapsed="false">
      <c r="A16" s="31" t="s">
        <v>177</v>
      </c>
      <c r="B16" s="32" t="n">
        <v>295</v>
      </c>
      <c r="C16" s="32" t="n">
        <v>355</v>
      </c>
      <c r="D16" s="32" t="n">
        <v>2145</v>
      </c>
      <c r="E16" s="32" t="n">
        <v>645</v>
      </c>
      <c r="F16" s="32" t="n">
        <v>2790</v>
      </c>
      <c r="G16" s="33" t="n">
        <f aca="false">E16/F16</f>
        <v>0.231182795698925</v>
      </c>
    </row>
    <row r="17" customFormat="false" ht="12.8" hidden="false" customHeight="false" outlineLevel="0" collapsed="false">
      <c r="A17" s="31" t="s">
        <v>243</v>
      </c>
      <c r="B17" s="32" t="n">
        <v>510</v>
      </c>
      <c r="C17" s="32" t="n">
        <v>45</v>
      </c>
      <c r="D17" s="32" t="n">
        <v>1045</v>
      </c>
      <c r="E17" s="32" t="n">
        <v>545</v>
      </c>
      <c r="F17" s="32" t="n">
        <v>1595</v>
      </c>
      <c r="G17" s="33" t="n">
        <f aca="false">E17/F17</f>
        <v>0.341692789968652</v>
      </c>
    </row>
    <row r="18" customFormat="false" ht="12.8" hidden="false" customHeight="false" outlineLevel="0" collapsed="false">
      <c r="A18" s="34" t="s">
        <v>201</v>
      </c>
      <c r="B18" s="35" t="n">
        <v>350</v>
      </c>
      <c r="C18" s="35" t="n">
        <v>115</v>
      </c>
      <c r="D18" s="35" t="n">
        <v>7455</v>
      </c>
      <c r="E18" s="35" t="n">
        <v>465</v>
      </c>
      <c r="F18" s="35" t="n">
        <v>7920</v>
      </c>
      <c r="G18" s="36" t="n">
        <f aca="false">E18/F18</f>
        <v>0.0587121212121212</v>
      </c>
    </row>
    <row r="19" customFormat="false" ht="12.8" hidden="false" customHeight="false" outlineLevel="0" collapsed="false">
      <c r="A19" s="31" t="s">
        <v>195</v>
      </c>
      <c r="B19" s="32" t="n">
        <v>160</v>
      </c>
      <c r="C19" s="32" t="n">
        <v>215</v>
      </c>
      <c r="D19" s="32" t="n">
        <v>7265</v>
      </c>
      <c r="E19" s="32" t="n">
        <v>380</v>
      </c>
      <c r="F19" s="32" t="n">
        <v>7645</v>
      </c>
      <c r="G19" s="33" t="n">
        <f aca="false">E19/F19</f>
        <v>0.0497056899934598</v>
      </c>
    </row>
    <row r="20" customFormat="false" ht="12.8" hidden="false" customHeight="false" outlineLevel="0" collapsed="false">
      <c r="A20" s="31" t="s">
        <v>80</v>
      </c>
      <c r="B20" s="32" t="n">
        <v>360</v>
      </c>
      <c r="C20" s="32" t="n">
        <v>10</v>
      </c>
      <c r="D20" s="32" t="n">
        <v>1670</v>
      </c>
      <c r="E20" s="32" t="n">
        <v>380</v>
      </c>
      <c r="F20" s="32" t="n">
        <v>2040</v>
      </c>
      <c r="G20" s="33" t="n">
        <f aca="false">E20/F20</f>
        <v>0.186274509803922</v>
      </c>
    </row>
    <row r="21" customFormat="false" ht="12.8" hidden="false" customHeight="false" outlineLevel="0" collapsed="false">
      <c r="A21" s="31" t="s">
        <v>66</v>
      </c>
      <c r="B21" s="32" t="n">
        <v>340</v>
      </c>
      <c r="C21" s="32" t="n">
        <v>15</v>
      </c>
      <c r="D21" s="32" t="n">
        <v>1255</v>
      </c>
      <c r="E21" s="32" t="n">
        <v>355</v>
      </c>
      <c r="F21" s="32" t="n">
        <v>1610</v>
      </c>
      <c r="G21" s="33" t="n">
        <f aca="false">E21/F21</f>
        <v>0.220496894409938</v>
      </c>
    </row>
    <row r="22" customFormat="false" ht="12.8" hidden="false" customHeight="false" outlineLevel="0" collapsed="false">
      <c r="A22" s="34" t="s">
        <v>42</v>
      </c>
      <c r="B22" s="35" t="n">
        <v>265</v>
      </c>
      <c r="C22" s="35" t="n">
        <v>85</v>
      </c>
      <c r="D22" s="35" t="n">
        <v>1355</v>
      </c>
      <c r="E22" s="35" t="n">
        <v>350</v>
      </c>
      <c r="F22" s="35" t="n">
        <v>1710</v>
      </c>
      <c r="G22" s="36" t="n">
        <f aca="false">E22/F22</f>
        <v>0.204678362573099</v>
      </c>
    </row>
    <row r="23" customFormat="false" ht="12.8" hidden="false" customHeight="false" outlineLevel="0" collapsed="false">
      <c r="A23" s="34" t="s">
        <v>156</v>
      </c>
      <c r="B23" s="35" t="n">
        <v>280</v>
      </c>
      <c r="C23" s="35" t="n">
        <v>60</v>
      </c>
      <c r="D23" s="35" t="n">
        <v>535</v>
      </c>
      <c r="E23" s="35" t="n">
        <v>340</v>
      </c>
      <c r="F23" s="35" t="n">
        <v>880</v>
      </c>
      <c r="G23" s="36" t="n">
        <f aca="false">E23/F23</f>
        <v>0.386363636363636</v>
      </c>
    </row>
    <row r="24" customFormat="false" ht="12.8" hidden="false" customHeight="false" outlineLevel="0" collapsed="false">
      <c r="A24" s="31" t="s">
        <v>94</v>
      </c>
      <c r="B24" s="32" t="n">
        <v>305</v>
      </c>
      <c r="C24" s="32" t="n">
        <v>30</v>
      </c>
      <c r="D24" s="32" t="n">
        <v>435</v>
      </c>
      <c r="E24" s="32" t="n">
        <v>325</v>
      </c>
      <c r="F24" s="32" t="n">
        <v>770</v>
      </c>
      <c r="G24" s="33" t="n">
        <f aca="false">E24/F24</f>
        <v>0.422077922077922</v>
      </c>
    </row>
    <row r="25" customFormat="false" ht="12.8" hidden="false" customHeight="false" outlineLevel="0" collapsed="false">
      <c r="A25" s="34" t="s">
        <v>20</v>
      </c>
      <c r="B25" s="35" t="n">
        <v>275</v>
      </c>
      <c r="C25" s="35" t="n">
        <v>45</v>
      </c>
      <c r="D25" s="35" t="n">
        <v>4240</v>
      </c>
      <c r="E25" s="35" t="n">
        <v>325</v>
      </c>
      <c r="F25" s="35" t="n">
        <v>4565</v>
      </c>
      <c r="G25" s="36" t="n">
        <f aca="false">E25/F25</f>
        <v>0.0711938663745893</v>
      </c>
    </row>
    <row r="26" customFormat="false" ht="12.8" hidden="false" customHeight="false" outlineLevel="0" collapsed="false">
      <c r="A26" s="31" t="s">
        <v>160</v>
      </c>
      <c r="B26" s="32" t="n">
        <v>135</v>
      </c>
      <c r="C26" s="32" t="n">
        <v>165</v>
      </c>
      <c r="D26" s="32" t="n">
        <v>1435</v>
      </c>
      <c r="E26" s="32" t="n">
        <v>305</v>
      </c>
      <c r="F26" s="32" t="n">
        <v>1740</v>
      </c>
      <c r="G26" s="33" t="n">
        <f aca="false">E26/F26</f>
        <v>0.175287356321839</v>
      </c>
    </row>
    <row r="27" customFormat="false" ht="12.8" hidden="false" customHeight="false" outlineLevel="0" collapsed="false">
      <c r="A27" s="34" t="s">
        <v>249</v>
      </c>
      <c r="B27" s="35" t="n">
        <v>255</v>
      </c>
      <c r="C27" s="35" t="n">
        <v>35</v>
      </c>
      <c r="D27" s="35" t="n">
        <v>1445</v>
      </c>
      <c r="E27" s="35" t="n">
        <v>285</v>
      </c>
      <c r="F27" s="35" t="n">
        <v>1730</v>
      </c>
      <c r="G27" s="36" t="n">
        <f aca="false">E27/F27</f>
        <v>0.164739884393064</v>
      </c>
    </row>
    <row r="28" customFormat="false" ht="12.8" hidden="false" customHeight="false" outlineLevel="0" collapsed="false">
      <c r="A28" s="31" t="s">
        <v>78</v>
      </c>
      <c r="B28" s="32" t="n">
        <v>185</v>
      </c>
      <c r="C28" s="32" t="n">
        <v>45</v>
      </c>
      <c r="D28" s="32" t="n">
        <v>3160</v>
      </c>
      <c r="E28" s="32" t="n">
        <v>230</v>
      </c>
      <c r="F28" s="32" t="n">
        <v>3395</v>
      </c>
      <c r="G28" s="33" t="n">
        <f aca="false">E28/F28</f>
        <v>0.0677466863033873</v>
      </c>
    </row>
    <row r="29" customFormat="false" ht="12.8" hidden="false" customHeight="false" outlineLevel="0" collapsed="false">
      <c r="A29" s="31" t="s">
        <v>68</v>
      </c>
      <c r="B29" s="32" t="n">
        <v>165</v>
      </c>
      <c r="C29" s="32" t="n">
        <v>60</v>
      </c>
      <c r="D29" s="32" t="n">
        <v>285</v>
      </c>
      <c r="E29" s="32" t="n">
        <v>220</v>
      </c>
      <c r="F29" s="32" t="n">
        <v>505</v>
      </c>
      <c r="G29" s="33" t="n">
        <f aca="false">E29/F29</f>
        <v>0.435643564356436</v>
      </c>
    </row>
    <row r="30" customFormat="false" ht="12.8" hidden="false" customHeight="false" outlineLevel="0" collapsed="false">
      <c r="A30" s="31" t="s">
        <v>74</v>
      </c>
      <c r="B30" s="32" t="n">
        <v>200</v>
      </c>
      <c r="C30" s="32" t="n">
        <v>15</v>
      </c>
      <c r="D30" s="32" t="n">
        <v>2280</v>
      </c>
      <c r="E30" s="32" t="n">
        <v>210</v>
      </c>
      <c r="F30" s="32" t="n">
        <v>2495</v>
      </c>
      <c r="G30" s="33" t="n">
        <f aca="false">E30/F30</f>
        <v>0.0841683366733467</v>
      </c>
    </row>
    <row r="31" customFormat="false" ht="12.8" hidden="false" customHeight="false" outlineLevel="0" collapsed="false">
      <c r="A31" s="34" t="s">
        <v>100</v>
      </c>
      <c r="B31" s="35" t="n">
        <v>135</v>
      </c>
      <c r="C31" s="35" t="n">
        <v>50</v>
      </c>
      <c r="D31" s="35" t="n">
        <v>240</v>
      </c>
      <c r="E31" s="35" t="n">
        <v>190</v>
      </c>
      <c r="F31" s="35" t="n">
        <v>430</v>
      </c>
      <c r="G31" s="36" t="n">
        <f aca="false">E31/F31</f>
        <v>0.441860465116279</v>
      </c>
    </row>
    <row r="32" customFormat="false" ht="12.8" hidden="false" customHeight="false" outlineLevel="0" collapsed="false">
      <c r="A32" s="31" t="s">
        <v>58</v>
      </c>
      <c r="B32" s="32" t="n">
        <v>180</v>
      </c>
      <c r="C32" s="32" t="n">
        <v>5</v>
      </c>
      <c r="D32" s="32" t="n">
        <v>260</v>
      </c>
      <c r="E32" s="32" t="n">
        <v>185</v>
      </c>
      <c r="F32" s="32" t="n">
        <v>450</v>
      </c>
      <c r="G32" s="33" t="n">
        <f aca="false">E32/F32</f>
        <v>0.411111111111111</v>
      </c>
    </row>
    <row r="33" customFormat="false" ht="12.8" hidden="false" customHeight="false" outlineLevel="0" collapsed="false">
      <c r="A33" s="31" t="s">
        <v>72</v>
      </c>
      <c r="B33" s="32" t="n">
        <v>125</v>
      </c>
      <c r="C33" s="32" t="n">
        <v>35</v>
      </c>
      <c r="D33" s="32" t="n">
        <v>1130</v>
      </c>
      <c r="E33" s="32" t="n">
        <v>165</v>
      </c>
      <c r="F33" s="32" t="n">
        <v>1290</v>
      </c>
      <c r="G33" s="33" t="n">
        <f aca="false">E33/F33</f>
        <v>0.127906976744186</v>
      </c>
    </row>
    <row r="34" customFormat="false" ht="12.8" hidden="false" customHeight="false" outlineLevel="0" collapsed="false">
      <c r="A34" s="34" t="s">
        <v>144</v>
      </c>
      <c r="B34" s="35" t="n">
        <v>155</v>
      </c>
      <c r="C34" s="35" t="n">
        <v>5</v>
      </c>
      <c r="D34" s="35" t="n">
        <v>220</v>
      </c>
      <c r="E34" s="35" t="n">
        <v>165</v>
      </c>
      <c r="F34" s="35" t="n">
        <v>380</v>
      </c>
      <c r="G34" s="36" t="n">
        <f aca="false">E34/F34</f>
        <v>0.43421052631579</v>
      </c>
    </row>
    <row r="35" customFormat="false" ht="12.8" hidden="false" customHeight="false" outlineLevel="0" collapsed="false">
      <c r="A35" s="34" t="s">
        <v>62</v>
      </c>
      <c r="B35" s="35" t="n">
        <v>130</v>
      </c>
      <c r="C35" s="35" t="n">
        <v>35</v>
      </c>
      <c r="D35" s="35" t="n">
        <v>1435</v>
      </c>
      <c r="E35" s="35" t="n">
        <v>165</v>
      </c>
      <c r="F35" s="35" t="n">
        <v>1590</v>
      </c>
      <c r="G35" s="36" t="n">
        <f aca="false">E35/F35</f>
        <v>0.10377358490566</v>
      </c>
    </row>
    <row r="36" customFormat="false" ht="12.8" hidden="false" customHeight="false" outlineLevel="0" collapsed="false">
      <c r="A36" s="34" t="s">
        <v>108</v>
      </c>
      <c r="B36" s="35" t="n">
        <v>115</v>
      </c>
      <c r="C36" s="35" t="n">
        <v>40</v>
      </c>
      <c r="D36" s="35" t="n">
        <v>1220</v>
      </c>
      <c r="E36" s="35" t="n">
        <v>160</v>
      </c>
      <c r="F36" s="35" t="n">
        <v>1380</v>
      </c>
      <c r="G36" s="36" t="n">
        <f aca="false">E36/F36</f>
        <v>0.115942028985507</v>
      </c>
    </row>
    <row r="37" customFormat="false" ht="12.8" hidden="false" customHeight="false" outlineLevel="0" collapsed="false">
      <c r="A37" s="31" t="s">
        <v>52</v>
      </c>
      <c r="B37" s="32" t="n">
        <v>95</v>
      </c>
      <c r="C37" s="32" t="n">
        <v>60</v>
      </c>
      <c r="D37" s="32" t="n">
        <v>865</v>
      </c>
      <c r="E37" s="32" t="n">
        <v>155</v>
      </c>
      <c r="F37" s="32" t="n">
        <v>1020</v>
      </c>
      <c r="G37" s="33" t="n">
        <f aca="false">E37/F37</f>
        <v>0.151960784313725</v>
      </c>
    </row>
    <row r="38" customFormat="false" ht="12.8" hidden="false" customHeight="false" outlineLevel="0" collapsed="false">
      <c r="A38" s="34" t="s">
        <v>187</v>
      </c>
      <c r="B38" s="35" t="n">
        <v>145</v>
      </c>
      <c r="C38" s="35"/>
      <c r="D38" s="35" t="n">
        <v>210</v>
      </c>
      <c r="E38" s="35" t="n">
        <v>145</v>
      </c>
      <c r="F38" s="35" t="n">
        <v>345</v>
      </c>
      <c r="G38" s="36" t="n">
        <f aca="false">E38/F38</f>
        <v>0.420289855072464</v>
      </c>
    </row>
    <row r="39" customFormat="false" ht="12.8" hidden="false" customHeight="false" outlineLevel="0" collapsed="false">
      <c r="A39" s="31" t="s">
        <v>46</v>
      </c>
      <c r="B39" s="32" t="n">
        <v>40</v>
      </c>
      <c r="C39" s="32" t="n">
        <v>100</v>
      </c>
      <c r="D39" s="32" t="n">
        <v>200</v>
      </c>
      <c r="E39" s="32" t="n">
        <v>140</v>
      </c>
      <c r="F39" s="32" t="n">
        <v>345</v>
      </c>
      <c r="G39" s="33" t="n">
        <f aca="false">E39/F39</f>
        <v>0.405797101449275</v>
      </c>
    </row>
    <row r="40" customFormat="false" ht="12.8" hidden="false" customHeight="false" outlineLevel="0" collapsed="false">
      <c r="A40" s="31" t="s">
        <v>60</v>
      </c>
      <c r="B40" s="32" t="n">
        <v>110</v>
      </c>
      <c r="C40" s="32" t="n">
        <v>20</v>
      </c>
      <c r="D40" s="32" t="n">
        <v>350</v>
      </c>
      <c r="E40" s="32" t="n">
        <v>135</v>
      </c>
      <c r="F40" s="32" t="n">
        <v>490</v>
      </c>
      <c r="G40" s="33" t="n">
        <f aca="false">E40/F40</f>
        <v>0.275510204081633</v>
      </c>
    </row>
    <row r="41" customFormat="false" ht="12.8" hidden="false" customHeight="false" outlineLevel="0" collapsed="false">
      <c r="A41" s="34" t="s">
        <v>152</v>
      </c>
      <c r="B41" s="35" t="n">
        <v>55</v>
      </c>
      <c r="C41" s="35" t="n">
        <v>75</v>
      </c>
      <c r="D41" s="35" t="n">
        <v>50</v>
      </c>
      <c r="E41" s="35" t="n">
        <v>130</v>
      </c>
      <c r="F41" s="35" t="n">
        <v>185</v>
      </c>
      <c r="G41" s="36" t="n">
        <f aca="false">E41/F41</f>
        <v>0.702702702702703</v>
      </c>
    </row>
    <row r="42" customFormat="false" ht="12.8" hidden="false" customHeight="false" outlineLevel="0" collapsed="false">
      <c r="A42" s="34" t="s">
        <v>183</v>
      </c>
      <c r="B42" s="35" t="n">
        <v>60</v>
      </c>
      <c r="C42" s="35" t="n">
        <v>65</v>
      </c>
      <c r="D42" s="35" t="n">
        <v>1065</v>
      </c>
      <c r="E42" s="35" t="n">
        <v>125</v>
      </c>
      <c r="F42" s="35" t="n">
        <v>1200</v>
      </c>
      <c r="G42" s="36" t="n">
        <f aca="false">E42/F42</f>
        <v>0.104166666666667</v>
      </c>
    </row>
    <row r="43" customFormat="false" ht="12.8" hidden="false" customHeight="false" outlineLevel="0" collapsed="false">
      <c r="A43" s="34" t="s">
        <v>38</v>
      </c>
      <c r="B43" s="35" t="n">
        <v>95</v>
      </c>
      <c r="C43" s="35" t="n">
        <v>10</v>
      </c>
      <c r="D43" s="35" t="n">
        <v>440</v>
      </c>
      <c r="E43" s="35" t="n">
        <v>110</v>
      </c>
      <c r="F43" s="35" t="n">
        <v>550</v>
      </c>
      <c r="G43" s="36" t="n">
        <f aca="false">E43/F43</f>
        <v>0.2</v>
      </c>
    </row>
    <row r="44" customFormat="false" ht="12.8" hidden="false" customHeight="false" outlineLevel="0" collapsed="false">
      <c r="A44" s="31" t="s">
        <v>217</v>
      </c>
      <c r="B44" s="32" t="n">
        <v>90</v>
      </c>
      <c r="C44" s="32" t="n">
        <v>15</v>
      </c>
      <c r="D44" s="32" t="n">
        <v>330</v>
      </c>
      <c r="E44" s="32" t="n">
        <v>105</v>
      </c>
      <c r="F44" s="32" t="n">
        <v>425</v>
      </c>
      <c r="G44" s="33" t="n">
        <f aca="false">E44/F44</f>
        <v>0.247058823529412</v>
      </c>
    </row>
    <row r="45" customFormat="false" ht="12.8" hidden="false" customHeight="false" outlineLevel="0" collapsed="false">
      <c r="A45" s="34" t="s">
        <v>158</v>
      </c>
      <c r="B45" s="35" t="n">
        <v>100</v>
      </c>
      <c r="C45" s="35" t="n">
        <v>5</v>
      </c>
      <c r="D45" s="35" t="n">
        <v>95</v>
      </c>
      <c r="E45" s="35" t="n">
        <v>105</v>
      </c>
      <c r="F45" s="35" t="n">
        <v>200</v>
      </c>
      <c r="G45" s="36" t="n">
        <f aca="false">E45/F45</f>
        <v>0.525</v>
      </c>
    </row>
    <row r="46" customFormat="false" ht="12.8" hidden="false" customHeight="false" outlineLevel="0" collapsed="false">
      <c r="A46" s="34" t="s">
        <v>209</v>
      </c>
      <c r="B46" s="35" t="n">
        <v>105</v>
      </c>
      <c r="C46" s="35"/>
      <c r="D46" s="35" t="n">
        <v>215</v>
      </c>
      <c r="E46" s="35" t="n">
        <v>105</v>
      </c>
      <c r="F46" s="35" t="n">
        <v>325</v>
      </c>
      <c r="G46" s="36" t="n">
        <f aca="false">E46/F46</f>
        <v>0.323076923076923</v>
      </c>
    </row>
    <row r="47" customFormat="false" ht="12.8" hidden="false" customHeight="false" outlineLevel="0" collapsed="false">
      <c r="A47" s="34" t="s">
        <v>223</v>
      </c>
      <c r="B47" s="35" t="n">
        <v>25</v>
      </c>
      <c r="C47" s="35" t="n">
        <v>70</v>
      </c>
      <c r="D47" s="35" t="n">
        <v>1885</v>
      </c>
      <c r="E47" s="35" t="n">
        <v>100</v>
      </c>
      <c r="F47" s="35" t="n">
        <v>1980</v>
      </c>
      <c r="G47" s="36" t="n">
        <f aca="false">E47/F47</f>
        <v>0.0505050505050505</v>
      </c>
    </row>
    <row r="48" customFormat="false" ht="12.8" hidden="false" customHeight="false" outlineLevel="0" collapsed="false">
      <c r="A48" s="31" t="s">
        <v>203</v>
      </c>
      <c r="B48" s="32" t="n">
        <v>80</v>
      </c>
      <c r="C48" s="32" t="n">
        <v>5</v>
      </c>
      <c r="D48" s="32" t="n">
        <v>240</v>
      </c>
      <c r="E48" s="32" t="n">
        <v>85</v>
      </c>
      <c r="F48" s="32" t="n">
        <v>330</v>
      </c>
      <c r="G48" s="33" t="n">
        <f aca="false">E48/F48</f>
        <v>0.257575757575758</v>
      </c>
    </row>
    <row r="49" customFormat="false" ht="12.8" hidden="false" customHeight="false" outlineLevel="0" collapsed="false">
      <c r="A49" s="34" t="s">
        <v>18</v>
      </c>
      <c r="B49" s="35" t="n">
        <v>50</v>
      </c>
      <c r="C49" s="35" t="n">
        <v>25</v>
      </c>
      <c r="D49" s="35" t="n">
        <v>345</v>
      </c>
      <c r="E49" s="35" t="n">
        <v>75</v>
      </c>
      <c r="F49" s="35" t="n">
        <v>420</v>
      </c>
      <c r="G49" s="36" t="n">
        <f aca="false">E49/F49</f>
        <v>0.178571428571429</v>
      </c>
    </row>
    <row r="50" customFormat="false" ht="12.8" hidden="false" customHeight="false" outlineLevel="0" collapsed="false">
      <c r="A50" s="31" t="s">
        <v>90</v>
      </c>
      <c r="B50" s="32" t="n">
        <v>40</v>
      </c>
      <c r="C50" s="32" t="n">
        <v>25</v>
      </c>
      <c r="D50" s="32" t="n">
        <v>740</v>
      </c>
      <c r="E50" s="32" t="n">
        <v>75</v>
      </c>
      <c r="F50" s="32" t="n">
        <v>825</v>
      </c>
      <c r="G50" s="33" t="n">
        <f aca="false">E50/F50</f>
        <v>0.0909090909090909</v>
      </c>
    </row>
    <row r="51" customFormat="false" ht="12.8" hidden="false" customHeight="false" outlineLevel="0" collapsed="false">
      <c r="A51" s="31" t="s">
        <v>193</v>
      </c>
      <c r="B51" s="32" t="n">
        <v>65</v>
      </c>
      <c r="C51" s="32" t="n">
        <v>5</v>
      </c>
      <c r="D51" s="32" t="n">
        <v>110</v>
      </c>
      <c r="E51" s="32" t="n">
        <v>70</v>
      </c>
      <c r="F51" s="32" t="n">
        <v>180</v>
      </c>
      <c r="G51" s="33" t="n">
        <f aca="false">E51/F51</f>
        <v>0.388888888888889</v>
      </c>
    </row>
    <row r="52" customFormat="false" ht="12.8" hidden="false" customHeight="false" outlineLevel="0" collapsed="false">
      <c r="A52" s="34" t="s">
        <v>44</v>
      </c>
      <c r="B52" s="35" t="n">
        <v>55</v>
      </c>
      <c r="C52" s="35" t="n">
        <v>10</v>
      </c>
      <c r="D52" s="35" t="n">
        <v>320</v>
      </c>
      <c r="E52" s="35" t="n">
        <v>65</v>
      </c>
      <c r="F52" s="35" t="n">
        <v>390</v>
      </c>
      <c r="G52" s="36" t="n">
        <f aca="false">E52/F52</f>
        <v>0.166666666666667</v>
      </c>
    </row>
    <row r="53" customFormat="false" ht="12.8" hidden="false" customHeight="false" outlineLevel="0" collapsed="false">
      <c r="A53" s="31" t="s">
        <v>197</v>
      </c>
      <c r="B53" s="32" t="n">
        <v>50</v>
      </c>
      <c r="C53" s="32" t="n">
        <v>10</v>
      </c>
      <c r="D53" s="32" t="n">
        <v>230</v>
      </c>
      <c r="E53" s="32" t="n">
        <v>65</v>
      </c>
      <c r="F53" s="32" t="n">
        <v>295</v>
      </c>
      <c r="G53" s="33" t="n">
        <f aca="false">E53/F53</f>
        <v>0.220338983050847</v>
      </c>
    </row>
    <row r="54" customFormat="false" ht="12.8" hidden="false" customHeight="false" outlineLevel="0" collapsed="false">
      <c r="A54" s="34" t="s">
        <v>86</v>
      </c>
      <c r="B54" s="35" t="n">
        <v>40</v>
      </c>
      <c r="C54" s="35" t="n">
        <v>25</v>
      </c>
      <c r="D54" s="35" t="n">
        <v>200</v>
      </c>
      <c r="E54" s="35" t="n">
        <v>65</v>
      </c>
      <c r="F54" s="35" t="n">
        <v>265</v>
      </c>
      <c r="G54" s="36" t="n">
        <f aca="false">E54/F54</f>
        <v>0.245283018867925</v>
      </c>
    </row>
    <row r="55" customFormat="false" ht="12.8" hidden="false" customHeight="false" outlineLevel="0" collapsed="false">
      <c r="A55" s="34" t="s">
        <v>163</v>
      </c>
      <c r="B55" s="35" t="n">
        <v>35</v>
      </c>
      <c r="C55" s="35" t="n">
        <v>30</v>
      </c>
      <c r="D55" s="35" t="n">
        <v>755</v>
      </c>
      <c r="E55" s="35" t="n">
        <v>65</v>
      </c>
      <c r="F55" s="35" t="n">
        <v>825</v>
      </c>
      <c r="G55" s="36" t="n">
        <f aca="false">E55/F55</f>
        <v>0.0787878787878788</v>
      </c>
    </row>
    <row r="56" customFormat="false" ht="12.8" hidden="false" customHeight="false" outlineLevel="0" collapsed="false">
      <c r="A56" s="34" t="s">
        <v>261</v>
      </c>
      <c r="B56" s="35" t="n">
        <v>30</v>
      </c>
      <c r="C56" s="35" t="n">
        <v>35</v>
      </c>
      <c r="D56" s="35" t="n">
        <v>285</v>
      </c>
      <c r="E56" s="35" t="n">
        <v>60</v>
      </c>
      <c r="F56" s="35" t="n">
        <v>345</v>
      </c>
      <c r="G56" s="36" t="n">
        <f aca="false">E56/F56</f>
        <v>0.173913043478261</v>
      </c>
    </row>
    <row r="57" customFormat="false" ht="12.8" hidden="false" customHeight="false" outlineLevel="0" collapsed="false">
      <c r="A57" s="31" t="s">
        <v>56</v>
      </c>
      <c r="B57" s="32" t="n">
        <v>60</v>
      </c>
      <c r="C57" s="32"/>
      <c r="D57" s="32" t="n">
        <v>75</v>
      </c>
      <c r="E57" s="32" t="n">
        <v>60</v>
      </c>
      <c r="F57" s="32" t="n">
        <v>135</v>
      </c>
      <c r="G57" s="33" t="n">
        <f aca="false">E57/F57</f>
        <v>0.444444444444444</v>
      </c>
    </row>
    <row r="58" customFormat="false" ht="12.8" hidden="false" customHeight="false" outlineLevel="0" collapsed="false">
      <c r="A58" s="34" t="s">
        <v>235</v>
      </c>
      <c r="B58" s="35" t="n">
        <v>50</v>
      </c>
      <c r="C58" s="35" t="n">
        <v>5</v>
      </c>
      <c r="D58" s="35" t="n">
        <v>415</v>
      </c>
      <c r="E58" s="35" t="n">
        <v>50</v>
      </c>
      <c r="F58" s="35" t="n">
        <v>470</v>
      </c>
      <c r="G58" s="36" t="n">
        <f aca="false">E58/F58</f>
        <v>0.106382978723404</v>
      </c>
    </row>
    <row r="59" customFormat="false" ht="12.8" hidden="false" customHeight="false" outlineLevel="0" collapsed="false">
      <c r="A59" s="31" t="s">
        <v>219</v>
      </c>
      <c r="B59" s="32" t="n">
        <v>50</v>
      </c>
      <c r="C59" s="32"/>
      <c r="D59" s="32" t="n">
        <v>535</v>
      </c>
      <c r="E59" s="32" t="n">
        <v>50</v>
      </c>
      <c r="F59" s="32" t="n">
        <v>590</v>
      </c>
      <c r="G59" s="33" t="n">
        <f aca="false">E59/F59</f>
        <v>0.0847457627118644</v>
      </c>
    </row>
    <row r="60" customFormat="false" ht="12.8" hidden="false" customHeight="false" outlineLevel="0" collapsed="false">
      <c r="A60" s="31" t="s">
        <v>10</v>
      </c>
      <c r="B60" s="32" t="n">
        <v>50</v>
      </c>
      <c r="C60" s="32"/>
      <c r="D60" s="32" t="n">
        <v>335</v>
      </c>
      <c r="E60" s="32" t="n">
        <v>50</v>
      </c>
      <c r="F60" s="32" t="n">
        <v>390</v>
      </c>
      <c r="G60" s="33" t="n">
        <f aca="false">E60/F60</f>
        <v>0.128205128205128</v>
      </c>
    </row>
    <row r="61" customFormat="false" ht="12.8" hidden="false" customHeight="false" outlineLevel="0" collapsed="false">
      <c r="A61" s="34" t="s">
        <v>54</v>
      </c>
      <c r="B61" s="35" t="n">
        <v>45</v>
      </c>
      <c r="C61" s="35" t="n">
        <v>5</v>
      </c>
      <c r="D61" s="35" t="n">
        <v>235</v>
      </c>
      <c r="E61" s="35" t="n">
        <v>50</v>
      </c>
      <c r="F61" s="35" t="n">
        <v>285</v>
      </c>
      <c r="G61" s="36" t="n">
        <f aca="false">E61/F61</f>
        <v>0.175438596491228</v>
      </c>
    </row>
    <row r="62" customFormat="false" ht="12.8" hidden="false" customHeight="false" outlineLevel="0" collapsed="false">
      <c r="A62" s="34" t="s">
        <v>215</v>
      </c>
      <c r="B62" s="35" t="n">
        <v>5</v>
      </c>
      <c r="C62" s="35" t="n">
        <v>45</v>
      </c>
      <c r="D62" s="35" t="n">
        <v>270</v>
      </c>
      <c r="E62" s="35" t="n">
        <v>45</v>
      </c>
      <c r="F62" s="35" t="n">
        <v>310</v>
      </c>
      <c r="G62" s="36" t="n">
        <f aca="false">E62/F62</f>
        <v>0.145161290322581</v>
      </c>
    </row>
    <row r="63" customFormat="false" ht="12.8" hidden="false" customHeight="false" outlineLevel="0" collapsed="false">
      <c r="A63" s="34" t="s">
        <v>211</v>
      </c>
      <c r="B63" s="35" t="n">
        <v>40</v>
      </c>
      <c r="C63" s="35"/>
      <c r="D63" s="35" t="n">
        <v>335</v>
      </c>
      <c r="E63" s="35" t="n">
        <v>40</v>
      </c>
      <c r="F63" s="35" t="n">
        <v>375</v>
      </c>
      <c r="G63" s="36" t="n">
        <f aca="false">E63/F63</f>
        <v>0.106666666666667</v>
      </c>
    </row>
    <row r="64" customFormat="false" ht="12.8" hidden="false" customHeight="false" outlineLevel="0" collapsed="false">
      <c r="A64" s="31" t="s">
        <v>189</v>
      </c>
      <c r="B64" s="32" t="n">
        <v>35</v>
      </c>
      <c r="C64" s="32"/>
      <c r="D64" s="32" t="n">
        <v>20</v>
      </c>
      <c r="E64" s="32" t="n">
        <v>35</v>
      </c>
      <c r="F64" s="32" t="n">
        <v>60</v>
      </c>
      <c r="G64" s="33" t="n">
        <f aca="false">E64/F64</f>
        <v>0.583333333333333</v>
      </c>
    </row>
    <row r="65" customFormat="false" ht="12.8" hidden="false" customHeight="false" outlineLevel="0" collapsed="false">
      <c r="A65" s="34" t="s">
        <v>64</v>
      </c>
      <c r="B65" s="35" t="n">
        <v>25</v>
      </c>
      <c r="C65" s="35"/>
      <c r="D65" s="35" t="n">
        <v>125</v>
      </c>
      <c r="E65" s="35" t="n">
        <v>30</v>
      </c>
      <c r="F65" s="35" t="n">
        <v>155</v>
      </c>
      <c r="G65" s="36" t="n">
        <f aca="false">E65/F65</f>
        <v>0.193548387096774</v>
      </c>
    </row>
    <row r="66" customFormat="false" ht="12.8" hidden="false" customHeight="false" outlineLevel="0" collapsed="false">
      <c r="A66" s="34" t="s">
        <v>98</v>
      </c>
      <c r="B66" s="35" t="n">
        <v>10</v>
      </c>
      <c r="C66" s="35" t="n">
        <v>20</v>
      </c>
      <c r="D66" s="35" t="n">
        <v>490</v>
      </c>
      <c r="E66" s="35" t="n">
        <v>30</v>
      </c>
      <c r="F66" s="35" t="n">
        <v>525</v>
      </c>
      <c r="G66" s="36" t="n">
        <f aca="false">E66/F66</f>
        <v>0.0571428571428571</v>
      </c>
    </row>
    <row r="67" customFormat="false" ht="12.8" hidden="false" customHeight="false" outlineLevel="0" collapsed="false">
      <c r="A67" s="31" t="s">
        <v>181</v>
      </c>
      <c r="B67" s="32" t="n">
        <v>15</v>
      </c>
      <c r="C67" s="32" t="n">
        <v>5</v>
      </c>
      <c r="D67" s="32" t="n">
        <v>215</v>
      </c>
      <c r="E67" s="32" t="n">
        <v>25</v>
      </c>
      <c r="F67" s="32" t="n">
        <v>240</v>
      </c>
      <c r="G67" s="33" t="n">
        <f aca="false">E67/F67</f>
        <v>0.104166666666667</v>
      </c>
    </row>
    <row r="68" customFormat="false" ht="12.8" hidden="false" customHeight="false" outlineLevel="0" collapsed="false">
      <c r="A68" s="34" t="s">
        <v>26</v>
      </c>
      <c r="B68" s="35" t="n">
        <v>15</v>
      </c>
      <c r="C68" s="35" t="n">
        <v>5</v>
      </c>
      <c r="D68" s="35" t="n">
        <v>20</v>
      </c>
      <c r="E68" s="35" t="n">
        <v>25</v>
      </c>
      <c r="F68" s="35" t="n">
        <v>45</v>
      </c>
      <c r="G68" s="36" t="n">
        <f aca="false">E68/F68</f>
        <v>0.555555555555556</v>
      </c>
    </row>
    <row r="69" customFormat="false" ht="12.8" hidden="false" customHeight="false" outlineLevel="0" collapsed="false">
      <c r="A69" s="34" t="s">
        <v>88</v>
      </c>
      <c r="B69" s="35" t="n">
        <v>10</v>
      </c>
      <c r="C69" s="35" t="n">
        <v>10</v>
      </c>
      <c r="D69" s="35" t="n">
        <v>120</v>
      </c>
      <c r="E69" s="35" t="n">
        <v>25</v>
      </c>
      <c r="F69" s="35" t="n">
        <v>135</v>
      </c>
      <c r="G69" s="36" t="n">
        <f aca="false">E69/F69</f>
        <v>0.185185185185185</v>
      </c>
    </row>
    <row r="70" customFormat="false" ht="12.8" hidden="false" customHeight="false" outlineLevel="0" collapsed="false">
      <c r="A70" s="31" t="s">
        <v>76</v>
      </c>
      <c r="B70" s="32" t="n">
        <v>10</v>
      </c>
      <c r="C70" s="32" t="n">
        <v>10</v>
      </c>
      <c r="D70" s="32" t="n">
        <v>470</v>
      </c>
      <c r="E70" s="32" t="n">
        <v>20</v>
      </c>
      <c r="F70" s="32" t="n">
        <v>495</v>
      </c>
      <c r="G70" s="33" t="n">
        <f aca="false">E70/F70</f>
        <v>0.0404040404040404</v>
      </c>
    </row>
    <row r="71" customFormat="false" ht="12.8" hidden="false" customHeight="false" outlineLevel="0" collapsed="false">
      <c r="A71" s="31" t="s">
        <v>225</v>
      </c>
      <c r="B71" s="32" t="n">
        <v>20</v>
      </c>
      <c r="C71" s="32" t="n">
        <v>5</v>
      </c>
      <c r="D71" s="32" t="n">
        <v>220</v>
      </c>
      <c r="E71" s="32" t="n">
        <v>20</v>
      </c>
      <c r="F71" s="32" t="n">
        <v>245</v>
      </c>
      <c r="G71" s="33" t="n">
        <f aca="false">E71/F71</f>
        <v>0.0816326530612245</v>
      </c>
    </row>
    <row r="72" customFormat="false" ht="12.8" hidden="false" customHeight="false" outlineLevel="0" collapsed="false">
      <c r="A72" s="31" t="s">
        <v>239</v>
      </c>
      <c r="B72" s="32" t="n">
        <v>15</v>
      </c>
      <c r="C72" s="32" t="n">
        <v>5</v>
      </c>
      <c r="D72" s="32" t="n">
        <v>130</v>
      </c>
      <c r="E72" s="32" t="n">
        <v>20</v>
      </c>
      <c r="F72" s="32" t="n">
        <v>155</v>
      </c>
      <c r="G72" s="33" t="n">
        <f aca="false">E72/F72</f>
        <v>0.129032258064516</v>
      </c>
    </row>
    <row r="73" customFormat="false" ht="12.8" hidden="false" customHeight="false" outlineLevel="0" collapsed="false">
      <c r="A73" s="34" t="s">
        <v>24</v>
      </c>
      <c r="B73" s="35" t="n">
        <v>20</v>
      </c>
      <c r="C73" s="35"/>
      <c r="D73" s="35" t="n">
        <v>75</v>
      </c>
      <c r="E73" s="35" t="n">
        <v>20</v>
      </c>
      <c r="F73" s="35" t="n">
        <v>95</v>
      </c>
      <c r="G73" s="36" t="n">
        <f aca="false">E73/F73</f>
        <v>0.210526315789474</v>
      </c>
    </row>
    <row r="74" customFormat="false" ht="12.8" hidden="false" customHeight="false" outlineLevel="0" collapsed="false">
      <c r="A74" s="31" t="s">
        <v>50</v>
      </c>
      <c r="B74" s="32" t="n">
        <v>10</v>
      </c>
      <c r="C74" s="32"/>
      <c r="D74" s="32" t="n">
        <v>65</v>
      </c>
      <c r="E74" s="32" t="n">
        <v>20</v>
      </c>
      <c r="F74" s="32" t="n">
        <v>80</v>
      </c>
      <c r="G74" s="33" t="n">
        <f aca="false">E74/F74</f>
        <v>0.25</v>
      </c>
    </row>
    <row r="75" customFormat="false" ht="12.8" hidden="false" customHeight="false" outlineLevel="0" collapsed="false">
      <c r="A75" s="31" t="s">
        <v>233</v>
      </c>
      <c r="B75" s="32" t="n">
        <v>5</v>
      </c>
      <c r="C75" s="32" t="n">
        <v>5</v>
      </c>
      <c r="D75" s="32" t="n">
        <v>275</v>
      </c>
      <c r="E75" s="32" t="n">
        <v>15</v>
      </c>
      <c r="F75" s="32" t="n">
        <v>300</v>
      </c>
      <c r="G75" s="33" t="n">
        <f aca="false">E75/F75</f>
        <v>0.05</v>
      </c>
    </row>
    <row r="76" customFormat="false" ht="12.8" hidden="false" customHeight="false" outlineLevel="0" collapsed="false">
      <c r="A76" s="34" t="s">
        <v>34</v>
      </c>
      <c r="B76" s="35"/>
      <c r="C76" s="35" t="n">
        <v>10</v>
      </c>
      <c r="D76" s="35" t="n">
        <v>885</v>
      </c>
      <c r="E76" s="35" t="n">
        <v>15</v>
      </c>
      <c r="F76" s="35" t="n">
        <v>895</v>
      </c>
      <c r="G76" s="36" t="n">
        <f aca="false">E76/F76</f>
        <v>0.0167597765363129</v>
      </c>
    </row>
    <row r="77" customFormat="false" ht="12.8" hidden="false" customHeight="false" outlineLevel="0" collapsed="false">
      <c r="A77" s="34" t="s">
        <v>237</v>
      </c>
      <c r="B77" s="35" t="n">
        <v>15</v>
      </c>
      <c r="C77" s="35"/>
      <c r="D77" s="35" t="n">
        <v>10</v>
      </c>
      <c r="E77" s="35" t="n">
        <v>15</v>
      </c>
      <c r="F77" s="35" t="n">
        <v>30</v>
      </c>
      <c r="G77" s="36" t="n">
        <f aca="false">E77/F77</f>
        <v>0.5</v>
      </c>
    </row>
    <row r="78" customFormat="false" ht="12.8" hidden="false" customHeight="false" outlineLevel="0" collapsed="false">
      <c r="A78" s="31" t="s">
        <v>265</v>
      </c>
      <c r="B78" s="32" t="n">
        <v>10</v>
      </c>
      <c r="C78" s="32" t="n">
        <v>10</v>
      </c>
      <c r="D78" s="32" t="n">
        <v>60</v>
      </c>
      <c r="E78" s="32" t="n">
        <v>15</v>
      </c>
      <c r="F78" s="32" t="n">
        <v>75</v>
      </c>
      <c r="G78" s="33" t="n">
        <f aca="false">E78/F78</f>
        <v>0.2</v>
      </c>
    </row>
    <row r="79" customFormat="false" ht="12.8" hidden="false" customHeight="false" outlineLevel="0" collapsed="false">
      <c r="A79" s="34" t="s">
        <v>175</v>
      </c>
      <c r="B79" s="35" t="n">
        <v>15</v>
      </c>
      <c r="C79" s="35"/>
      <c r="D79" s="35" t="n">
        <v>40</v>
      </c>
      <c r="E79" s="35" t="n">
        <v>15</v>
      </c>
      <c r="F79" s="35" t="n">
        <v>55</v>
      </c>
      <c r="G79" s="36" t="n">
        <f aca="false">E79/F79</f>
        <v>0.272727272727273</v>
      </c>
    </row>
    <row r="80" customFormat="false" ht="12.8" hidden="false" customHeight="false" outlineLevel="0" collapsed="false">
      <c r="A80" s="31" t="s">
        <v>148</v>
      </c>
      <c r="B80" s="32" t="n">
        <v>15</v>
      </c>
      <c r="C80" s="32"/>
      <c r="D80" s="32" t="n">
        <v>15</v>
      </c>
      <c r="E80" s="32" t="n">
        <v>15</v>
      </c>
      <c r="F80" s="32" t="n">
        <v>30</v>
      </c>
      <c r="G80" s="33" t="n">
        <f aca="false">E80/F80</f>
        <v>0.5</v>
      </c>
    </row>
    <row r="81" customFormat="false" ht="12.8" hidden="false" customHeight="false" outlineLevel="0" collapsed="false">
      <c r="A81" s="34" t="s">
        <v>28</v>
      </c>
      <c r="B81" s="35" t="n">
        <v>5</v>
      </c>
      <c r="C81" s="35"/>
      <c r="D81" s="35" t="n">
        <v>140</v>
      </c>
      <c r="E81" s="35" t="n">
        <v>10</v>
      </c>
      <c r="F81" s="35" t="n">
        <v>150</v>
      </c>
      <c r="G81" s="36" t="n">
        <f aca="false">E81/F81</f>
        <v>0.0666666666666667</v>
      </c>
    </row>
    <row r="82" customFormat="false" ht="12.8" hidden="false" customHeight="false" outlineLevel="0" collapsed="false">
      <c r="A82" s="31" t="s">
        <v>185</v>
      </c>
      <c r="B82" s="32" t="n">
        <v>10</v>
      </c>
      <c r="C82" s="32"/>
      <c r="D82" s="32" t="n">
        <v>40</v>
      </c>
      <c r="E82" s="32" t="n">
        <v>10</v>
      </c>
      <c r="F82" s="32" t="n">
        <v>50</v>
      </c>
      <c r="G82" s="33" t="n">
        <f aca="false">E82/F82</f>
        <v>0.2</v>
      </c>
    </row>
    <row r="83" customFormat="false" ht="12.8" hidden="false" customHeight="false" outlineLevel="0" collapsed="false">
      <c r="A83" s="34" t="s">
        <v>191</v>
      </c>
      <c r="B83" s="35" t="n">
        <v>10</v>
      </c>
      <c r="C83" s="35"/>
      <c r="D83" s="35" t="n">
        <v>35</v>
      </c>
      <c r="E83" s="35" t="n">
        <v>10</v>
      </c>
      <c r="F83" s="35" t="n">
        <v>55</v>
      </c>
      <c r="G83" s="36" t="n">
        <f aca="false">E83/F83</f>
        <v>0.181818181818182</v>
      </c>
    </row>
    <row r="84" customFormat="false" ht="12.8" hidden="false" customHeight="false" outlineLevel="0" collapsed="false">
      <c r="A84" s="31" t="s">
        <v>70</v>
      </c>
      <c r="B84" s="32" t="n">
        <v>5</v>
      </c>
      <c r="C84" s="32"/>
      <c r="D84" s="32" t="n">
        <v>50</v>
      </c>
      <c r="E84" s="32" t="n">
        <v>10</v>
      </c>
      <c r="F84" s="32" t="n">
        <v>55</v>
      </c>
      <c r="G84" s="33" t="n">
        <f aca="false">E84/F84</f>
        <v>0.181818181818182</v>
      </c>
    </row>
    <row r="85" customFormat="false" ht="12.8" hidden="false" customHeight="false" outlineLevel="0" collapsed="false">
      <c r="A85" s="31" t="s">
        <v>277</v>
      </c>
      <c r="B85" s="32"/>
      <c r="C85" s="32"/>
      <c r="D85" s="32" t="n">
        <v>5</v>
      </c>
      <c r="E85" s="32" t="n">
        <v>5</v>
      </c>
      <c r="F85" s="32" t="n">
        <v>10</v>
      </c>
      <c r="G85" s="33" t="n">
        <f aca="false">E85/F85</f>
        <v>0.5</v>
      </c>
    </row>
    <row r="86" customFormat="false" ht="12.8" hidden="false" customHeight="false" outlineLevel="0" collapsed="false">
      <c r="A86" s="34" t="s">
        <v>231</v>
      </c>
      <c r="B86" s="35" t="n">
        <v>5</v>
      </c>
      <c r="C86" s="35"/>
      <c r="D86" s="35"/>
      <c r="E86" s="35" t="n">
        <v>5</v>
      </c>
      <c r="F86" s="35" t="n">
        <v>10</v>
      </c>
      <c r="G86" s="36" t="n">
        <f aca="false">E86/F86</f>
        <v>0.5</v>
      </c>
    </row>
    <row r="87" customFormat="false" ht="12.8" hidden="false" customHeight="false" outlineLevel="0" collapsed="false">
      <c r="A87" s="34" t="s">
        <v>12</v>
      </c>
      <c r="B87" s="35"/>
      <c r="C87" s="35" t="n">
        <v>5</v>
      </c>
      <c r="D87" s="35" t="n">
        <v>5</v>
      </c>
      <c r="E87" s="35" t="n">
        <v>5</v>
      </c>
      <c r="F87" s="35" t="n">
        <v>10</v>
      </c>
      <c r="G87" s="36" t="n">
        <f aca="false">E87/F87</f>
        <v>0.5</v>
      </c>
    </row>
    <row r="88" customFormat="false" ht="12.8" hidden="false" customHeight="false" outlineLevel="0" collapsed="false">
      <c r="A88" s="31" t="s">
        <v>275</v>
      </c>
      <c r="B88" s="32"/>
      <c r="C88" s="32"/>
      <c r="D88" s="32" t="n">
        <v>5</v>
      </c>
      <c r="E88" s="32" t="n">
        <v>5</v>
      </c>
      <c r="F88" s="32" t="n">
        <v>10</v>
      </c>
      <c r="G88" s="33" t="n">
        <f aca="false">E88/F88</f>
        <v>0.5</v>
      </c>
    </row>
    <row r="89" customFormat="false" ht="12.8" hidden="false" customHeight="false" outlineLevel="0" collapsed="false">
      <c r="A89" s="34" t="s">
        <v>8</v>
      </c>
      <c r="B89" s="35"/>
      <c r="C89" s="35"/>
      <c r="D89" s="35" t="n">
        <v>20</v>
      </c>
      <c r="E89" s="35" t="n">
        <v>5</v>
      </c>
      <c r="F89" s="35" t="n">
        <v>25</v>
      </c>
      <c r="G89" s="36" t="n">
        <f aca="false">E89/F89</f>
        <v>0.2</v>
      </c>
    </row>
    <row r="90" customFormat="false" ht="12.8" hidden="false" customHeight="false" outlineLevel="0" collapsed="false">
      <c r="A90" s="34" t="s">
        <v>229</v>
      </c>
      <c r="B90" s="35" t="n">
        <v>5</v>
      </c>
      <c r="C90" s="35"/>
      <c r="D90" s="35" t="n">
        <v>5</v>
      </c>
      <c r="E90" s="35" t="n">
        <v>5</v>
      </c>
      <c r="F90" s="35" t="n">
        <v>10</v>
      </c>
      <c r="G90" s="36" t="n">
        <f aca="false">E90/F90</f>
        <v>0.5</v>
      </c>
    </row>
    <row r="91" customFormat="false" ht="12.8" hidden="false" customHeight="false" outlineLevel="0" collapsed="false">
      <c r="A91" s="31" t="s">
        <v>273</v>
      </c>
      <c r="B91" s="32"/>
      <c r="C91" s="32"/>
      <c r="D91" s="32" t="n">
        <v>20</v>
      </c>
      <c r="E91" s="32" t="n">
        <v>5</v>
      </c>
      <c r="F91" s="32" t="n">
        <v>30</v>
      </c>
      <c r="G91" s="33" t="n">
        <f aca="false">E91/F91</f>
        <v>0.166666666666667</v>
      </c>
    </row>
    <row r="92" customFormat="false" ht="12.8" hidden="false" customHeight="false" outlineLevel="0" collapsed="false">
      <c r="A92" s="34" t="s">
        <v>247</v>
      </c>
      <c r="B92" s="35"/>
      <c r="C92" s="35" t="n">
        <v>5</v>
      </c>
      <c r="D92" s="35" t="n">
        <v>15</v>
      </c>
      <c r="E92" s="35" t="n">
        <v>5</v>
      </c>
      <c r="F92" s="35" t="n">
        <v>20</v>
      </c>
      <c r="G92" s="36" t="n">
        <f aca="false">E92/F92</f>
        <v>0.25</v>
      </c>
    </row>
    <row r="93" customFormat="false" ht="12.8" hidden="false" customHeight="false" outlineLevel="0" collapsed="false">
      <c r="A93" s="31" t="s">
        <v>0</v>
      </c>
      <c r="B93" s="32"/>
      <c r="C93" s="32"/>
      <c r="D93" s="32" t="n">
        <v>125</v>
      </c>
      <c r="E93" s="32" t="n">
        <v>5</v>
      </c>
      <c r="F93" s="32" t="n">
        <v>135</v>
      </c>
      <c r="G93" s="33" t="n">
        <f aca="false">E93/F93</f>
        <v>0.037037037037037</v>
      </c>
    </row>
    <row r="94" customFormat="false" ht="12.8" hidden="false" customHeight="false" outlineLevel="0" collapsed="false">
      <c r="A94" s="31" t="s">
        <v>167</v>
      </c>
      <c r="B94" s="32" t="n">
        <v>5</v>
      </c>
      <c r="C94" s="32"/>
      <c r="D94" s="32" t="n">
        <v>5</v>
      </c>
      <c r="E94" s="32" t="n">
        <v>5</v>
      </c>
      <c r="F94" s="32" t="n">
        <v>5</v>
      </c>
      <c r="G94" s="33" t="n">
        <f aca="false">E94/F94</f>
        <v>1</v>
      </c>
    </row>
    <row r="95" customFormat="false" ht="12.8" hidden="false" customHeight="false" outlineLevel="0" collapsed="false">
      <c r="A95" s="31" t="s">
        <v>173</v>
      </c>
      <c r="B95" s="32" t="n">
        <v>5</v>
      </c>
      <c r="C95" s="32"/>
      <c r="D95" s="32"/>
      <c r="E95" s="32" t="n">
        <v>5</v>
      </c>
      <c r="F95" s="32" t="n">
        <v>10</v>
      </c>
      <c r="G95" s="33" t="n">
        <f aca="false">E95/F95</f>
        <v>0.5</v>
      </c>
    </row>
    <row r="96" customFormat="false" ht="12.8" hidden="false" customHeight="false" outlineLevel="0" collapsed="false">
      <c r="A96" s="31" t="s">
        <v>6</v>
      </c>
      <c r="B96" s="32"/>
      <c r="C96" s="32"/>
      <c r="D96" s="32" t="n">
        <v>10</v>
      </c>
      <c r="E96" s="32"/>
      <c r="F96" s="32" t="n">
        <v>15</v>
      </c>
      <c r="G96" s="33" t="n">
        <f aca="false">E96/F96</f>
        <v>0</v>
      </c>
    </row>
    <row r="97" customFormat="false" ht="12.8" hidden="false" customHeight="false" outlineLevel="0" collapsed="false">
      <c r="A97" s="34" t="s">
        <v>179</v>
      </c>
      <c r="B97" s="35"/>
      <c r="C97" s="35"/>
      <c r="D97" s="35" t="n">
        <v>20</v>
      </c>
      <c r="E97" s="35"/>
      <c r="F97" s="35" t="n">
        <v>20</v>
      </c>
      <c r="G97" s="36" t="n">
        <f aca="false">E97/F97</f>
        <v>0</v>
      </c>
    </row>
    <row r="98" customFormat="false" ht="12.8" hidden="false" customHeight="false" outlineLevel="0" collapsed="false">
      <c r="A98" s="31" t="s">
        <v>22</v>
      </c>
      <c r="B98" s="32"/>
      <c r="C98" s="32"/>
      <c r="D98" s="32" t="n">
        <v>15</v>
      </c>
      <c r="E98" s="32"/>
      <c r="F98" s="32" t="n">
        <v>20</v>
      </c>
      <c r="G98" s="33" t="n">
        <f aca="false">E98/F98</f>
        <v>0</v>
      </c>
    </row>
    <row r="99" customFormat="false" ht="12.8" hidden="false" customHeight="false" outlineLevel="0" collapsed="false">
      <c r="A99" s="31" t="s">
        <v>102</v>
      </c>
      <c r="B99" s="32"/>
      <c r="C99" s="32"/>
      <c r="D99" s="32" t="n">
        <v>20</v>
      </c>
      <c r="E99" s="32"/>
      <c r="F99" s="32" t="n">
        <v>20</v>
      </c>
      <c r="G99" s="33" t="n">
        <f aca="false">E99/F99</f>
        <v>0</v>
      </c>
    </row>
    <row r="100" customFormat="false" ht="12.8" hidden="false" customHeight="false" outlineLevel="0" collapsed="false">
      <c r="A100" s="34" t="s">
        <v>169</v>
      </c>
      <c r="B100" s="35"/>
      <c r="C100" s="35"/>
      <c r="D100" s="35" t="n">
        <v>10</v>
      </c>
      <c r="E100" s="35"/>
      <c r="F100" s="35" t="n">
        <v>10</v>
      </c>
      <c r="G100" s="36" t="n">
        <f aca="false">E100/F100</f>
        <v>0</v>
      </c>
    </row>
    <row r="101" customFormat="false" ht="12.8" hidden="false" customHeight="false" outlineLevel="0" collapsed="false">
      <c r="A101" s="31" t="s">
        <v>253</v>
      </c>
      <c r="B101" s="32"/>
      <c r="C101" s="32"/>
      <c r="D101" s="32" t="n">
        <v>15</v>
      </c>
      <c r="E101" s="32"/>
      <c r="F101" s="32" t="n">
        <v>15</v>
      </c>
      <c r="G101" s="33" t="n">
        <f aca="false">E101/F101</f>
        <v>0</v>
      </c>
    </row>
    <row r="102" customFormat="false" ht="12.8" hidden="false" customHeight="false" outlineLevel="0" collapsed="false">
      <c r="A102" s="31" t="s">
        <v>269</v>
      </c>
      <c r="B102" s="32"/>
      <c r="C102" s="32"/>
      <c r="D102" s="32" t="n">
        <v>25</v>
      </c>
      <c r="E102" s="32"/>
      <c r="F102" s="32" t="n">
        <v>30</v>
      </c>
      <c r="G102" s="33" t="n">
        <f aca="false">E102/F102</f>
        <v>0</v>
      </c>
    </row>
    <row r="103" customFormat="false" ht="12.8" hidden="false" customHeight="false" outlineLevel="0" collapsed="false">
      <c r="A103" s="34" t="s">
        <v>165</v>
      </c>
      <c r="B103" s="35"/>
      <c r="C103" s="35"/>
      <c r="D103" s="35" t="n">
        <v>5</v>
      </c>
      <c r="E103" s="35"/>
      <c r="F103" s="35" t="n">
        <v>10</v>
      </c>
      <c r="G103" s="36" t="n">
        <f aca="false">E103/F103</f>
        <v>0</v>
      </c>
    </row>
    <row r="104" customFormat="false" ht="12.8" hidden="false" customHeight="false" outlineLevel="0" collapsed="false">
      <c r="A104" s="34" t="s">
        <v>48</v>
      </c>
      <c r="B104" s="35"/>
      <c r="C104" s="35"/>
      <c r="D104" s="35" t="n">
        <v>65</v>
      </c>
      <c r="E104" s="35"/>
      <c r="F104" s="35" t="n">
        <v>70</v>
      </c>
      <c r="G104" s="36" t="n">
        <f aca="false">E104/F104</f>
        <v>0</v>
      </c>
    </row>
    <row r="105" customFormat="false" ht="12.8" hidden="false" customHeight="false" outlineLevel="0" collapsed="false">
      <c r="A105" s="34" t="s">
        <v>257</v>
      </c>
      <c r="B105" s="35"/>
      <c r="C105" s="35"/>
      <c r="D105" s="35" t="n">
        <v>15</v>
      </c>
      <c r="E105" s="35"/>
      <c r="F105" s="35" t="n">
        <v>15</v>
      </c>
      <c r="G105" s="36" t="n">
        <f aca="false">E105/F105</f>
        <v>0</v>
      </c>
    </row>
    <row r="106" customFormat="false" ht="12.8" hidden="false" customHeight="false" outlineLevel="0" collapsed="false">
      <c r="A106" s="31" t="s">
        <v>285</v>
      </c>
      <c r="B106" s="32"/>
      <c r="C106" s="32"/>
      <c r="D106" s="32" t="n">
        <v>5</v>
      </c>
      <c r="E106" s="32"/>
      <c r="F106" s="32" t="n">
        <v>5</v>
      </c>
      <c r="G106" s="33" t="n">
        <f aca="false">E106/F106</f>
        <v>0</v>
      </c>
    </row>
    <row r="107" customFormat="false" ht="12.8" hidden="false" customHeight="false" outlineLevel="0" collapsed="false">
      <c r="A107" s="37" t="s">
        <v>120</v>
      </c>
      <c r="B107" s="38"/>
      <c r="C107" s="38"/>
      <c r="D107" s="38"/>
      <c r="E107" s="38"/>
      <c r="F107" s="38" t="n">
        <v>5</v>
      </c>
      <c r="G107" s="39" t="n">
        <f aca="false">E107/F107</f>
        <v>0</v>
      </c>
    </row>
    <row r="108" customFormat="false" ht="12.8" hidden="false" customHeight="false" outlineLevel="0" collapsed="false">
      <c r="A108" s="34" t="s">
        <v>30</v>
      </c>
      <c r="B108" s="35"/>
      <c r="C108" s="35"/>
      <c r="D108" s="35" t="n">
        <v>20</v>
      </c>
      <c r="E108" s="35"/>
      <c r="F108" s="35" t="n">
        <v>20</v>
      </c>
      <c r="G108" s="36" t="n">
        <f aca="false">E108/F108</f>
        <v>0</v>
      </c>
    </row>
    <row r="109" customFormat="false" ht="12.8" hidden="false" customHeight="false" outlineLevel="0" collapsed="false">
      <c r="A109" s="31" t="s">
        <v>82</v>
      </c>
      <c r="B109" s="32"/>
      <c r="C109" s="32"/>
      <c r="D109" s="32" t="n">
        <v>20</v>
      </c>
      <c r="E109" s="32"/>
      <c r="F109" s="32" t="n">
        <v>25</v>
      </c>
      <c r="G109" s="33" t="n">
        <f aca="false">E109/F109</f>
        <v>0</v>
      </c>
    </row>
    <row r="110" customFormat="false" ht="12.8" hidden="false" customHeight="false" outlineLevel="0" collapsed="false">
      <c r="A110" s="34" t="s">
        <v>287</v>
      </c>
      <c r="B110" s="35"/>
      <c r="C110" s="35"/>
      <c r="D110" s="35" t="n">
        <v>60</v>
      </c>
      <c r="E110" s="35"/>
      <c r="F110" s="35" t="n">
        <v>60</v>
      </c>
      <c r="G110" s="36" t="n">
        <f aca="false">E110/F110</f>
        <v>0</v>
      </c>
    </row>
    <row r="111" customFormat="false" ht="12.8" hidden="false" customHeight="false" outlineLevel="0" collapsed="false">
      <c r="A111" s="31" t="s">
        <v>16</v>
      </c>
      <c r="B111" s="32"/>
      <c r="C111" s="32"/>
      <c r="D111" s="32" t="n">
        <v>15</v>
      </c>
      <c r="E111" s="32"/>
      <c r="F111" s="32" t="n">
        <v>15</v>
      </c>
      <c r="G111" s="33" t="n">
        <f aca="false">E111/F111</f>
        <v>0</v>
      </c>
    </row>
    <row r="112" customFormat="false" ht="12.8" hidden="false" customHeight="false" outlineLevel="0" collapsed="false">
      <c r="A112" s="34" t="s">
        <v>241</v>
      </c>
      <c r="B112" s="35"/>
      <c r="C112" s="35"/>
      <c r="D112" s="35" t="n">
        <v>15</v>
      </c>
      <c r="E112" s="35"/>
      <c r="F112" s="35" t="n">
        <v>20</v>
      </c>
      <c r="G112" s="36" t="n">
        <f aca="false">E112/F112</f>
        <v>0</v>
      </c>
    </row>
    <row r="113" customFormat="false" ht="12.8" hidden="false" customHeight="false" outlineLevel="0" collapsed="false">
      <c r="A113" s="34" t="s">
        <v>199</v>
      </c>
      <c r="B113" s="35"/>
      <c r="C113" s="35"/>
      <c r="D113" s="35" t="n">
        <v>25</v>
      </c>
      <c r="E113" s="35"/>
      <c r="F113" s="35" t="n">
        <v>25</v>
      </c>
      <c r="G113" s="36" t="n">
        <f aca="false">E113/F113</f>
        <v>0</v>
      </c>
    </row>
    <row r="114" customFormat="false" ht="12.8" hidden="false" customHeight="false" outlineLevel="0" collapsed="false">
      <c r="A114" s="34" t="s">
        <v>96</v>
      </c>
      <c r="B114" s="35"/>
      <c r="C114" s="35"/>
      <c r="D114" s="35"/>
      <c r="E114" s="35"/>
      <c r="F114" s="35" t="n">
        <v>10</v>
      </c>
      <c r="G114" s="36" t="n">
        <f aca="false">E114/F114</f>
        <v>0</v>
      </c>
    </row>
  </sheetData>
  <autoFilter ref="A1:G114"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40"/>
  <sheetViews>
    <sheetView showFormulas="false" showGridLines="true" showRowColHeaders="true" showZeros="true" rightToLeft="false" tabSelected="false" showOutlineSymbols="true" defaultGridColor="true" view="normal" topLeftCell="A1" colorId="64" zoomScale="225" zoomScaleNormal="225" zoomScalePageLayoutView="100" workbookViewId="0">
      <pane xSplit="1" ySplit="1" topLeftCell="E21" activePane="bottomRight" state="frozen"/>
      <selection pane="topLeft" activeCell="A1" activeCellId="0" sqref="A1"/>
      <selection pane="topRight" activeCell="E1" activeCellId="0" sqref="E1"/>
      <selection pane="bottomLeft" activeCell="A21" activeCellId="0" sqref="A21"/>
      <selection pane="bottomRight" activeCell="G29" activeCellId="0" sqref="G29"/>
    </sheetView>
  </sheetViews>
  <sheetFormatPr defaultColWidth="11.77734375" defaultRowHeight="12.8" zeroHeight="false" outlineLevelRow="0" outlineLevelCol="0"/>
  <cols>
    <col collapsed="false" customWidth="true" hidden="false" outlineLevel="0" max="1" min="1" style="0" width="32.22"/>
    <col collapsed="false" customWidth="true" hidden="false" outlineLevel="0" max="8" min="8" style="11" width="11.64"/>
    <col collapsed="false" customWidth="true" hidden="false" outlineLevel="0" max="9" min="9" style="11" width="11.69"/>
    <col collapsed="false" customWidth="true" hidden="false" outlineLevel="0" max="12" min="12" style="40" width="11.69"/>
    <col collapsed="false" customWidth="true" hidden="false" outlineLevel="0" max="1024" min="1023" style="0" width="11.52"/>
  </cols>
  <sheetData>
    <row r="1" customFormat="false" ht="12.8" hidden="false" customHeight="false" outlineLevel="0" collapsed="false">
      <c r="A1" s="41" t="s">
        <v>310</v>
      </c>
      <c r="B1" s="41" t="s">
        <v>311</v>
      </c>
      <c r="C1" s="41" t="s">
        <v>312</v>
      </c>
      <c r="D1" s="42" t="n">
        <v>2018</v>
      </c>
      <c r="E1" s="42" t="n">
        <v>2019</v>
      </c>
      <c r="F1" s="42" t="n">
        <v>2020</v>
      </c>
      <c r="G1" s="42" t="s">
        <v>313</v>
      </c>
      <c r="H1" s="42" t="s">
        <v>314</v>
      </c>
      <c r="I1" s="43" t="s">
        <v>315</v>
      </c>
      <c r="J1" s="0" t="s">
        <v>316</v>
      </c>
      <c r="K1" s="0" t="s">
        <v>317</v>
      </c>
      <c r="L1" s="40" t="s">
        <v>104</v>
      </c>
    </row>
    <row r="2" customFormat="false" ht="12.8" hidden="false" customHeight="false" outlineLevel="0" collapsed="false">
      <c r="A2" s="44" t="s">
        <v>318</v>
      </c>
      <c r="B2" s="44" t="n">
        <f aca="false">SUM(B3:B4)</f>
        <v>97300</v>
      </c>
      <c r="C2" s="44" t="n">
        <f aca="false">SUM(C3:C4)</f>
        <v>114700</v>
      </c>
      <c r="D2" s="45" t="n">
        <v>126671</v>
      </c>
      <c r="E2" s="43" t="n">
        <v>138420</v>
      </c>
      <c r="F2" s="43" t="n">
        <v>81531</v>
      </c>
      <c r="G2" s="43" t="n">
        <v>104381</v>
      </c>
      <c r="H2" s="43" t="n">
        <v>137046</v>
      </c>
      <c r="I2" s="46" t="n">
        <f aca="false">+H2/H$21</f>
        <v>0.81207150941272</v>
      </c>
      <c r="J2" s="16" t="e">
        <f aca="false">+H2/#REF!-1</f>
        <v>#REF!</v>
      </c>
      <c r="K2" s="16" t="n">
        <f aca="false">+H2/E2-1</f>
        <v>-0.00992631122670129</v>
      </c>
      <c r="L2" s="40" t="n">
        <f aca="false">SUM(B2:H2)</f>
        <v>800049</v>
      </c>
    </row>
    <row r="3" customFormat="false" ht="12.8" hidden="false" customHeight="false" outlineLevel="0" collapsed="false">
      <c r="A3" s="47" t="s">
        <v>319</v>
      </c>
      <c r="B3" s="47" t="n">
        <v>77400</v>
      </c>
      <c r="C3" s="47" t="n">
        <v>94500</v>
      </c>
      <c r="D3" s="48" t="n">
        <v>102100</v>
      </c>
      <c r="E3" s="49" t="n">
        <v>105904</v>
      </c>
      <c r="F3" s="49" t="n">
        <v>61982</v>
      </c>
      <c r="G3" s="49" t="n">
        <v>78248</v>
      </c>
      <c r="H3" s="49" t="n">
        <v>107511</v>
      </c>
      <c r="I3" s="46" t="n">
        <f aca="false">+H3/H$21</f>
        <v>0.637060695302825</v>
      </c>
      <c r="J3" s="16" t="e">
        <f aca="false">+H3/#REF!-1</f>
        <v>#REF!</v>
      </c>
      <c r="K3" s="50" t="n">
        <f aca="false">+H3/E3-1</f>
        <v>0.0151741199576976</v>
      </c>
      <c r="L3" s="40" t="n">
        <f aca="false">SUM(B3:H3)</f>
        <v>627645</v>
      </c>
    </row>
    <row r="4" customFormat="false" ht="12.8" hidden="false" customHeight="false" outlineLevel="0" collapsed="false">
      <c r="A4" s="51" t="s">
        <v>320</v>
      </c>
      <c r="B4" s="51" t="n">
        <v>19900</v>
      </c>
      <c r="C4" s="51" t="n">
        <v>20200</v>
      </c>
      <c r="D4" s="52" t="n">
        <f aca="false">D2-D3</f>
        <v>24571</v>
      </c>
      <c r="E4" s="52" t="n">
        <f aca="false">E2-E3</f>
        <v>32516</v>
      </c>
      <c r="F4" s="52" t="n">
        <f aca="false">F2-F3</f>
        <v>19549</v>
      </c>
      <c r="G4" s="52" t="n">
        <f aca="false">G2-G3</f>
        <v>26133</v>
      </c>
      <c r="H4" s="11" t="n">
        <v>29535</v>
      </c>
      <c r="I4" s="46" t="n">
        <f aca="false">+H4/H$21</f>
        <v>0.175010814109895</v>
      </c>
      <c r="J4" s="16" t="e">
        <f aca="false">+H4/#REF!-1</f>
        <v>#REF!</v>
      </c>
      <c r="K4" s="50" t="n">
        <f aca="false">+H4/E4-1</f>
        <v>-0.0916779431664412</v>
      </c>
      <c r="L4" s="40" t="n">
        <f aca="false">SUM(B4:H4)</f>
        <v>172404</v>
      </c>
    </row>
    <row r="5" customFormat="false" ht="12.8" hidden="false" customHeight="false" outlineLevel="0" collapsed="false">
      <c r="A5" s="53" t="s">
        <v>321</v>
      </c>
      <c r="B5" s="53" t="n">
        <f aca="false">SUM(B6:B7)</f>
        <v>74800</v>
      </c>
      <c r="C5" s="53" t="n">
        <f aca="false">SUM(C6:C7)</f>
        <v>74050</v>
      </c>
      <c r="D5" s="54" t="n">
        <f aca="false">D6+D7</f>
        <v>82670</v>
      </c>
      <c r="E5" s="54" t="n">
        <v>92028</v>
      </c>
      <c r="F5" s="54" t="n">
        <f aca="false">F6+F7</f>
        <v>58395</v>
      </c>
      <c r="G5" s="54" t="n">
        <f aca="false">+G2-G8</f>
        <v>74186</v>
      </c>
      <c r="H5" s="54" t="n">
        <f aca="false">H6+H7</f>
        <v>100155</v>
      </c>
      <c r="I5" s="46" t="n">
        <f aca="false">+H5/H$21</f>
        <v>0.593472425501153</v>
      </c>
      <c r="J5" s="16" t="e">
        <f aca="false">+H5/#REF!-1</f>
        <v>#REF!</v>
      </c>
      <c r="K5" s="50" t="n">
        <f aca="false">+H5/E5-1</f>
        <v>0.0883100795410092</v>
      </c>
      <c r="L5" s="40" t="n">
        <f aca="false">SUM(B5:H5)</f>
        <v>556284</v>
      </c>
    </row>
    <row r="6" customFormat="false" ht="12.8" hidden="false" customHeight="false" outlineLevel="0" collapsed="false">
      <c r="A6" s="55" t="s">
        <v>322</v>
      </c>
      <c r="B6" s="55" t="n">
        <v>23900</v>
      </c>
      <c r="C6" s="56" t="n">
        <v>27900</v>
      </c>
      <c r="D6" s="57" t="n">
        <v>30850</v>
      </c>
      <c r="E6" s="11" t="n">
        <v>35239</v>
      </c>
      <c r="F6" s="58" t="n">
        <v>19278</v>
      </c>
      <c r="G6" s="59" t="n">
        <v>28042</v>
      </c>
      <c r="H6" s="57" t="n">
        <v>32214</v>
      </c>
      <c r="I6" s="46" t="n">
        <f aca="false">+H6/H$21</f>
        <v>0.190885334881874</v>
      </c>
      <c r="J6" s="16" t="e">
        <f aca="false">+H6/#REF!-1</f>
        <v>#REF!</v>
      </c>
      <c r="K6" s="50" t="n">
        <f aca="false">+H6/E6-1</f>
        <v>-0.0858423905332161</v>
      </c>
      <c r="L6" s="40" t="n">
        <f aca="false">SUM(B6:H6)</f>
        <v>197423</v>
      </c>
    </row>
    <row r="7" customFormat="false" ht="12.8" hidden="false" customHeight="false" outlineLevel="0" collapsed="false">
      <c r="A7" s="60" t="s">
        <v>323</v>
      </c>
      <c r="B7" s="60" t="n">
        <v>50900</v>
      </c>
      <c r="C7" s="55" t="n">
        <v>46150</v>
      </c>
      <c r="D7" s="61" t="n">
        <v>51820</v>
      </c>
      <c r="E7" s="11" t="n">
        <v>61346</v>
      </c>
      <c r="F7" s="58" t="n">
        <v>39117</v>
      </c>
      <c r="G7" s="62" t="n">
        <f aca="false">G9-G11-G6</f>
        <v>46144</v>
      </c>
      <c r="H7" s="62" t="n">
        <f aca="false">+H2-H6-H8</f>
        <v>67941</v>
      </c>
      <c r="I7" s="46" t="n">
        <f aca="false">+H7/H$21</f>
        <v>0.402587090619278</v>
      </c>
      <c r="J7" s="16" t="e">
        <f aca="false">+H7/#REF!-1</f>
        <v>#REF!</v>
      </c>
      <c r="K7" s="50" t="n">
        <f aca="false">+H7/E7-1</f>
        <v>0.107504971799302</v>
      </c>
      <c r="L7" s="40" t="n">
        <f aca="false">SUM(B7:H7)</f>
        <v>363418</v>
      </c>
    </row>
    <row r="8" customFormat="false" ht="12.8" hidden="false" customHeight="false" outlineLevel="0" collapsed="false">
      <c r="A8" s="55" t="s">
        <v>324</v>
      </c>
      <c r="B8" s="55" t="n">
        <v>22500</v>
      </c>
      <c r="C8" s="55" t="n">
        <v>41350</v>
      </c>
      <c r="D8" s="59" t="n">
        <v>45810</v>
      </c>
      <c r="E8" s="57" t="n">
        <v>46392</v>
      </c>
      <c r="F8" s="58" t="n">
        <v>26112</v>
      </c>
      <c r="G8" s="63" t="n">
        <v>30195</v>
      </c>
      <c r="H8" s="57" t="n">
        <v>36891</v>
      </c>
      <c r="I8" s="46" t="n">
        <f aca="false">+H8/H$21</f>
        <v>0.218599083911567</v>
      </c>
      <c r="J8" s="16" t="e">
        <f aca="false">+H8/#REF!-1</f>
        <v>#REF!</v>
      </c>
      <c r="K8" s="50" t="n">
        <f aca="false">+H8/E8-1</f>
        <v>-0.204798241076048</v>
      </c>
      <c r="L8" s="40" t="n">
        <f aca="false">SUM(B8:H8)</f>
        <v>249250</v>
      </c>
    </row>
    <row r="9" customFormat="false" ht="12.8" hidden="false" customHeight="false" outlineLevel="0" collapsed="false">
      <c r="A9" s="47" t="s">
        <v>325</v>
      </c>
      <c r="B9" s="47" t="n">
        <f aca="false">B5+B11</f>
        <v>78412</v>
      </c>
      <c r="C9" s="47" t="n">
        <f aca="false">C5+C11</f>
        <v>86160</v>
      </c>
      <c r="D9" s="48" t="n">
        <v>92329</v>
      </c>
      <c r="E9" s="49" t="n">
        <v>103137</v>
      </c>
      <c r="F9" s="49" t="n">
        <v>64114</v>
      </c>
      <c r="G9" s="49" t="n">
        <v>84343</v>
      </c>
      <c r="H9" s="49" t="n">
        <f aca="false">H5+H11</f>
        <v>107511</v>
      </c>
      <c r="I9" s="46" t="n">
        <f aca="false">+H9/H$21</f>
        <v>0.637060695302825</v>
      </c>
      <c r="J9" s="16" t="e">
        <f aca="false">+H9/#REF!-1</f>
        <v>#REF!</v>
      </c>
      <c r="K9" s="50" t="n">
        <f aca="false">+H9/E9-1</f>
        <v>0.0424096105180487</v>
      </c>
      <c r="L9" s="40" t="n">
        <f aca="false">SUM(B9:H9)</f>
        <v>616006</v>
      </c>
    </row>
    <row r="10" customFormat="false" ht="12.8" hidden="false" customHeight="false" outlineLevel="0" collapsed="false">
      <c r="A10" s="55" t="s">
        <v>326</v>
      </c>
      <c r="B10" s="55" t="n">
        <v>18888</v>
      </c>
      <c r="C10" s="55" t="n">
        <v>29240</v>
      </c>
      <c r="D10" s="63" t="n">
        <v>34342</v>
      </c>
      <c r="E10" s="59" t="n">
        <v>35283</v>
      </c>
      <c r="F10" s="59" t="n">
        <v>17417</v>
      </c>
      <c r="G10" s="59" t="n">
        <v>20038</v>
      </c>
      <c r="H10" s="59" t="n">
        <v>29535</v>
      </c>
      <c r="I10" s="46" t="n">
        <f aca="false">+H10/H$21</f>
        <v>0.175010814109895</v>
      </c>
      <c r="J10" s="16" t="e">
        <f aca="false">+H10/#REF!-1</f>
        <v>#REF!</v>
      </c>
      <c r="K10" s="50" t="n">
        <f aca="false">+H10/E10-1</f>
        <v>-0.162911317064875</v>
      </c>
      <c r="L10" s="40" t="n">
        <f aca="false">SUM(B10:H10)</f>
        <v>184743</v>
      </c>
    </row>
    <row r="11" customFormat="false" ht="12.8" hidden="false" customHeight="false" outlineLevel="0" collapsed="false">
      <c r="A11" s="60" t="s">
        <v>327</v>
      </c>
      <c r="B11" s="60" t="n">
        <f aca="false">+B8-B10</f>
        <v>3612</v>
      </c>
      <c r="C11" s="60" t="n">
        <f aca="false">+C8-C10</f>
        <v>12110</v>
      </c>
      <c r="D11" s="62" t="n">
        <f aca="false">+D8-D10</f>
        <v>11468</v>
      </c>
      <c r="E11" s="62" t="n">
        <f aca="false">+E8-E10</f>
        <v>11109</v>
      </c>
      <c r="F11" s="62" t="n">
        <f aca="false">+F8-F10</f>
        <v>8695</v>
      </c>
      <c r="G11" s="62" t="n">
        <f aca="false">+G8-G10</f>
        <v>10157</v>
      </c>
      <c r="H11" s="62" t="n">
        <f aca="false">+H8-H10</f>
        <v>7356</v>
      </c>
      <c r="I11" s="46" t="n">
        <f aca="false">+H11/H$21</f>
        <v>0.0435882698016722</v>
      </c>
      <c r="J11" s="16" t="e">
        <f aca="false">+H11/#REF!-1</f>
        <v>#REF!</v>
      </c>
      <c r="K11" s="50" t="n">
        <f aca="false">+H11/E11-1</f>
        <v>-0.337834188495814</v>
      </c>
      <c r="L11" s="40" t="n">
        <f aca="false">SUM(B11:H11)</f>
        <v>64507</v>
      </c>
    </row>
    <row r="12" customFormat="false" ht="12.8" hidden="false" customHeight="false" outlineLevel="0" collapsed="false">
      <c r="A12" s="44" t="s">
        <v>328</v>
      </c>
      <c r="B12" s="44" t="n">
        <v>7425</v>
      </c>
      <c r="C12" s="44" t="n">
        <v>7600</v>
      </c>
      <c r="D12" s="43" t="n">
        <v>11178</v>
      </c>
      <c r="E12" s="43" t="n">
        <v>12863</v>
      </c>
      <c r="F12" s="43" t="n">
        <v>11733</v>
      </c>
      <c r="G12" s="43" t="n">
        <v>16987</v>
      </c>
      <c r="H12" s="43" t="n">
        <v>19057</v>
      </c>
      <c r="I12" s="46" t="n">
        <f aca="false">+H12/H$21</f>
        <v>0.112923009463087</v>
      </c>
      <c r="J12" s="16" t="e">
        <f aca="false">+H12/#REF!-1</f>
        <v>#REF!</v>
      </c>
      <c r="K12" s="50" t="n">
        <f aca="false">+H12/E12-1</f>
        <v>0.481536189069424</v>
      </c>
      <c r="L12" s="40" t="n">
        <f aca="false">SUM(B12:H12)</f>
        <v>86843</v>
      </c>
    </row>
    <row r="13" customFormat="false" ht="12.8" hidden="false" customHeight="false" outlineLevel="0" collapsed="false">
      <c r="A13" s="60" t="s">
        <v>329</v>
      </c>
      <c r="B13" s="60" t="n">
        <v>7358</v>
      </c>
      <c r="C13" s="60" t="n">
        <v>7582</v>
      </c>
      <c r="D13" s="62" t="n">
        <v>9106</v>
      </c>
      <c r="E13" s="64" t="n">
        <f aca="false">8807+97</f>
        <v>8904</v>
      </c>
      <c r="F13" s="65" t="n">
        <v>8764</v>
      </c>
      <c r="G13" s="62" t="n">
        <v>13808</v>
      </c>
      <c r="H13" s="62" t="n">
        <v>16290</v>
      </c>
      <c r="I13" s="46" t="n">
        <f aca="false">+H13/H$21</f>
        <v>0.0965270412002773</v>
      </c>
      <c r="J13" s="16" t="e">
        <f aca="false">+H13/#REF!-1</f>
        <v>#REF!</v>
      </c>
      <c r="K13" s="50" t="n">
        <f aca="false">+H13/E13-1</f>
        <v>0.829514824797844</v>
      </c>
      <c r="L13" s="40" t="n">
        <f aca="false">SUM(B13:H13)</f>
        <v>71812</v>
      </c>
    </row>
    <row r="14" customFormat="false" ht="12.8" hidden="false" customHeight="false" outlineLevel="0" collapsed="false">
      <c r="A14" s="55" t="s">
        <v>330</v>
      </c>
      <c r="B14" s="55" t="n">
        <f aca="false">B12-B13</f>
        <v>67</v>
      </c>
      <c r="C14" s="55" t="n">
        <f aca="false">C12-C13</f>
        <v>18</v>
      </c>
      <c r="D14" s="59" t="n">
        <f aca="false">+D12-D13</f>
        <v>2072</v>
      </c>
      <c r="E14" s="59" t="n">
        <f aca="false">+E12-E13</f>
        <v>3959</v>
      </c>
      <c r="F14" s="59" t="n">
        <f aca="false">+F12-F13</f>
        <v>2969</v>
      </c>
      <c r="G14" s="59" t="n">
        <f aca="false">+G12-G13</f>
        <v>3179</v>
      </c>
      <c r="H14" s="59" t="n">
        <f aca="false">+H12-H13</f>
        <v>2767</v>
      </c>
      <c r="I14" s="46" t="n">
        <f aca="false">+H14/H$21</f>
        <v>0.0163959682628095</v>
      </c>
      <c r="J14" s="16" t="e">
        <f aca="false">+H14/#REF!-1</f>
        <v>#REF!</v>
      </c>
      <c r="K14" s="50" t="n">
        <f aca="false">+H14/E14-1</f>
        <v>-0.301086132861834</v>
      </c>
      <c r="L14" s="40" t="n">
        <f aca="false">SUM(B14:H14)</f>
        <v>15031</v>
      </c>
    </row>
    <row r="15" customFormat="false" ht="12.8" hidden="false" customHeight="false" outlineLevel="0" collapsed="false">
      <c r="A15" s="47" t="s">
        <v>331</v>
      </c>
      <c r="B15" s="47" t="n">
        <f aca="false">+B8+B14</f>
        <v>22567</v>
      </c>
      <c r="C15" s="47" t="n">
        <f aca="false">+C8+C14</f>
        <v>41368</v>
      </c>
      <c r="D15" s="49" t="n">
        <f aca="false">+D14+D8</f>
        <v>47882</v>
      </c>
      <c r="E15" s="49" t="n">
        <f aca="false">+E14+E8</f>
        <v>50351</v>
      </c>
      <c r="F15" s="49" t="n">
        <v>31632</v>
      </c>
      <c r="G15" s="49" t="n">
        <f aca="false">+G14+G8</f>
        <v>33374</v>
      </c>
      <c r="H15" s="49" t="n">
        <f aca="false">H8+H14</f>
        <v>39658</v>
      </c>
      <c r="I15" s="46" t="n">
        <f aca="false">+H15/H$21</f>
        <v>0.234995052174377</v>
      </c>
      <c r="J15" s="16" t="e">
        <f aca="false">+H15/#REF!-1</f>
        <v>#REF!</v>
      </c>
      <c r="K15" s="50" t="n">
        <f aca="false">+H15/E15-1</f>
        <v>-0.212369168437568</v>
      </c>
      <c r="L15" s="40" t="n">
        <f aca="false">SUM(B15:H15)</f>
        <v>266832</v>
      </c>
    </row>
    <row r="16" customFormat="false" ht="12.8" hidden="false" customHeight="false" outlineLevel="0" collapsed="false">
      <c r="A16" s="44" t="s">
        <v>332</v>
      </c>
      <c r="B16" s="43" t="n">
        <f aca="false">+B2+B12</f>
        <v>104725</v>
      </c>
      <c r="C16" s="44" t="n">
        <v>121200</v>
      </c>
      <c r="D16" s="43" t="n">
        <f aca="false">+D2+D12</f>
        <v>137849</v>
      </c>
      <c r="E16" s="43" t="n">
        <f aca="false">+E2+E12</f>
        <v>151283</v>
      </c>
      <c r="F16" s="43" t="n">
        <f aca="false">+F2+F12</f>
        <v>93264</v>
      </c>
      <c r="G16" s="43" t="n">
        <f aca="false">+G2+G12</f>
        <v>121368</v>
      </c>
      <c r="H16" s="43" t="n">
        <v>154597</v>
      </c>
      <c r="I16" s="46" t="n">
        <f aca="false">+H16/H$21</f>
        <v>0.916070656135008</v>
      </c>
      <c r="J16" s="16" t="e">
        <f aca="false">+H16/#REF!-1</f>
        <v>#REF!</v>
      </c>
      <c r="K16" s="50" t="n">
        <f aca="false">+H16/E16-1</f>
        <v>0.0219059643185289</v>
      </c>
      <c r="L16" s="40" t="n">
        <f aca="false">SUM(B16:H16)</f>
        <v>884286</v>
      </c>
    </row>
    <row r="17" customFormat="false" ht="12.8" hidden="false" customHeight="false" outlineLevel="0" collapsed="false">
      <c r="A17" s="66" t="s">
        <v>333</v>
      </c>
      <c r="B17" s="66" t="n">
        <f aca="false">+B18+B19+B20</f>
        <v>12815</v>
      </c>
      <c r="C17" s="66" t="n">
        <f aca="false">+C18+C19+C20</f>
        <v>13330</v>
      </c>
      <c r="D17" s="67" t="n">
        <v>24791</v>
      </c>
      <c r="E17" s="67" t="n">
        <v>26539</v>
      </c>
      <c r="F17" s="67" t="n">
        <v>22233</v>
      </c>
      <c r="G17" s="67" t="n">
        <v>13003</v>
      </c>
      <c r="H17" s="67" t="n">
        <f aca="false">+H18+H19+H20</f>
        <v>14164</v>
      </c>
      <c r="I17" s="46" t="n">
        <f aca="false">+H17/H$21</f>
        <v>0.0839293438649925</v>
      </c>
      <c r="J17" s="16" t="e">
        <f aca="false">+H17/#REF!-1</f>
        <v>#REF!</v>
      </c>
      <c r="K17" s="50" t="n">
        <f aca="false">+H17/E17-1</f>
        <v>-0.466294886770413</v>
      </c>
      <c r="L17" s="40" t="n">
        <f aca="false">SUM(B17:H17)</f>
        <v>126875</v>
      </c>
    </row>
    <row r="18" customFormat="false" ht="12.8" hidden="false" customHeight="false" outlineLevel="0" collapsed="false">
      <c r="A18" s="55" t="s">
        <v>334</v>
      </c>
      <c r="B18" s="55" t="n">
        <v>600</v>
      </c>
      <c r="C18" s="55" t="n">
        <v>2620</v>
      </c>
      <c r="D18" s="59" t="n">
        <v>5500</v>
      </c>
      <c r="E18" s="59" t="n">
        <v>5000</v>
      </c>
      <c r="F18" s="59" t="n">
        <v>1240</v>
      </c>
      <c r="G18" s="59" t="n">
        <v>1648</v>
      </c>
      <c r="H18" s="59" t="n">
        <v>3127</v>
      </c>
      <c r="I18" s="46" t="n">
        <f aca="false">+H18/H$21</f>
        <v>0.0185291625434786</v>
      </c>
      <c r="J18" s="16" t="e">
        <f aca="false">+H18/#REF!-1</f>
        <v>#REF!</v>
      </c>
      <c r="K18" s="50" t="n">
        <f aca="false">+H18/E18-1</f>
        <v>-0.3746</v>
      </c>
      <c r="L18" s="40" t="n">
        <f aca="false">SUM(B18:H18)</f>
        <v>19735</v>
      </c>
    </row>
    <row r="19" customFormat="false" ht="12.8" hidden="false" customHeight="false" outlineLevel="0" collapsed="false">
      <c r="A19" s="60" t="s">
        <v>335</v>
      </c>
      <c r="B19" s="60" t="n">
        <v>2000</v>
      </c>
      <c r="C19" s="60" t="n">
        <v>1900</v>
      </c>
      <c r="D19" s="62" t="n">
        <v>1200</v>
      </c>
      <c r="E19" s="62" t="n">
        <v>1600</v>
      </c>
      <c r="F19" s="62" t="n">
        <v>800</v>
      </c>
      <c r="G19" s="62" t="n">
        <v>610</v>
      </c>
      <c r="H19" s="62" t="n">
        <v>600</v>
      </c>
      <c r="I19" s="46" t="n">
        <f aca="false">+H19/H$21</f>
        <v>0.00355532380111519</v>
      </c>
      <c r="J19" s="16" t="e">
        <f aca="false">+H19/#REF!-1</f>
        <v>#REF!</v>
      </c>
      <c r="K19" s="50" t="n">
        <f aca="false">+H19/E19-1</f>
        <v>-0.625</v>
      </c>
      <c r="L19" s="40" t="n">
        <f aca="false">SUM(B19:H19)</f>
        <v>8710</v>
      </c>
    </row>
    <row r="20" customFormat="false" ht="12.8" hidden="false" customHeight="false" outlineLevel="0" collapsed="false">
      <c r="A20" s="55" t="s">
        <v>336</v>
      </c>
      <c r="B20" s="55" t="n">
        <v>10215</v>
      </c>
      <c r="C20" s="55" t="n">
        <v>8810</v>
      </c>
      <c r="D20" s="59" t="n">
        <f aca="false">+D17-D18-D19</f>
        <v>18091</v>
      </c>
      <c r="E20" s="59" t="n">
        <f aca="false">+E17-E18-E19</f>
        <v>19939</v>
      </c>
      <c r="F20" s="59" t="n">
        <f aca="false">+F17-F18-F19</f>
        <v>20193</v>
      </c>
      <c r="G20" s="59" t="n">
        <v>11379</v>
      </c>
      <c r="H20" s="59" t="n">
        <v>10437</v>
      </c>
      <c r="I20" s="46" t="n">
        <f aca="false">+H20/H$21</f>
        <v>0.0618448575203987</v>
      </c>
      <c r="J20" s="16" t="e">
        <f aca="false">+H20/#REF!-1</f>
        <v>#REF!</v>
      </c>
      <c r="K20" s="50" t="n">
        <f aca="false">+H20/E20-1</f>
        <v>-0.476553488138823</v>
      </c>
      <c r="L20" s="40" t="n">
        <f aca="false">SUM(B20:H20)</f>
        <v>99064</v>
      </c>
    </row>
    <row r="21" customFormat="false" ht="12.8" hidden="false" customHeight="false" outlineLevel="0" collapsed="false">
      <c r="A21" s="66" t="s">
        <v>337</v>
      </c>
      <c r="B21" s="67" t="n">
        <f aca="false">+B16+B17</f>
        <v>117540</v>
      </c>
      <c r="C21" s="67" t="n">
        <f aca="false">+C16+C17</f>
        <v>134530</v>
      </c>
      <c r="D21" s="67" t="n">
        <f aca="false">+D16+D17</f>
        <v>162640</v>
      </c>
      <c r="E21" s="67" t="n">
        <f aca="false">+E16+E17</f>
        <v>177822</v>
      </c>
      <c r="F21" s="67" t="n">
        <f aca="false">+F16+F17</f>
        <v>115497</v>
      </c>
      <c r="G21" s="67" t="n">
        <f aca="false">+G16+G17</f>
        <v>134371</v>
      </c>
      <c r="H21" s="67" t="n">
        <f aca="false">+H16+H17</f>
        <v>168761</v>
      </c>
      <c r="I21" s="46" t="n">
        <f aca="false">+H21/H$21</f>
        <v>1</v>
      </c>
      <c r="J21" s="16" t="e">
        <f aca="false">+H21/#REF!-1</f>
        <v>#REF!</v>
      </c>
      <c r="K21" s="50" t="n">
        <f aca="false">+H21/E21-1</f>
        <v>-0.0509554498318543</v>
      </c>
      <c r="L21" s="40" t="n">
        <f aca="false">SUM(B21:H21)</f>
        <v>1011161</v>
      </c>
    </row>
    <row r="22" customFormat="false" ht="12.8" hidden="false" customHeight="false" outlineLevel="0" collapsed="false">
      <c r="A22" s="68" t="s">
        <v>338</v>
      </c>
      <c r="B22" s="69" t="n">
        <v>71103</v>
      </c>
      <c r="C22" s="70" t="n">
        <v>81271</v>
      </c>
      <c r="D22" s="71" t="n">
        <v>123625</v>
      </c>
      <c r="E22" s="71" t="n">
        <v>132826</v>
      </c>
      <c r="F22" s="71" t="n">
        <v>96424</v>
      </c>
      <c r="G22" s="71" t="n">
        <v>103164</v>
      </c>
      <c r="H22" s="71" t="n">
        <v>130933</v>
      </c>
      <c r="I22" s="46" t="n">
        <f aca="false">+H22/H$21</f>
        <v>0.775848685419025</v>
      </c>
      <c r="J22" s="16" t="e">
        <f aca="false">+H22/#REF!-1</f>
        <v>#REF!</v>
      </c>
      <c r="K22" s="50" t="n">
        <f aca="false">+H22/E22-1</f>
        <v>-0.0142517278243718</v>
      </c>
      <c r="L22" s="40" t="n">
        <f aca="false">SUM(B22:H22)</f>
        <v>739346</v>
      </c>
    </row>
    <row r="23" customFormat="false" ht="12.8" hidden="false" customHeight="false" outlineLevel="0" collapsed="false">
      <c r="A23" s="47" t="s">
        <v>339</v>
      </c>
      <c r="B23" s="47" t="n">
        <f aca="false">+B21-B22</f>
        <v>46437</v>
      </c>
      <c r="C23" s="47" t="n">
        <f aca="false">+C21-C22</f>
        <v>53259</v>
      </c>
      <c r="D23" s="49" t="n">
        <f aca="false">+D21-D22</f>
        <v>39015</v>
      </c>
      <c r="E23" s="49" t="n">
        <f aca="false">+E21-E22</f>
        <v>44996</v>
      </c>
      <c r="F23" s="49" t="n">
        <f aca="false">+F21-F22</f>
        <v>19073</v>
      </c>
      <c r="G23" s="49" t="n">
        <f aca="false">+G21-G22</f>
        <v>31207</v>
      </c>
      <c r="H23" s="49" t="n">
        <f aca="false">+H21-H22</f>
        <v>37828</v>
      </c>
      <c r="I23" s="46" t="n">
        <f aca="false">+H23/H$21</f>
        <v>0.224151314580975</v>
      </c>
      <c r="J23" s="16" t="e">
        <f aca="false">+H23/#REF!-1</f>
        <v>#REF!</v>
      </c>
      <c r="K23" s="50" t="n">
        <f aca="false">+H23/E23-1</f>
        <v>-0.159303049159925</v>
      </c>
      <c r="L23" s="40" t="n">
        <f aca="false">SUM(B23:H23)</f>
        <v>271815</v>
      </c>
    </row>
    <row r="24" customFormat="false" ht="12.8" hidden="false" customHeight="false" outlineLevel="0" collapsed="false">
      <c r="A24" s="55" t="s">
        <v>340</v>
      </c>
      <c r="B24" s="69" t="n">
        <v>19982</v>
      </c>
      <c r="C24" s="72" t="n">
        <v>32011</v>
      </c>
      <c r="D24" s="59" t="n">
        <v>39000</v>
      </c>
      <c r="E24" s="59" t="n">
        <v>32144</v>
      </c>
      <c r="F24" s="59" t="n">
        <v>20866</v>
      </c>
      <c r="G24" s="59" t="n">
        <v>35919</v>
      </c>
      <c r="H24" s="59" t="n">
        <v>38789</v>
      </c>
      <c r="I24" s="46" t="n">
        <f aca="false">+H24/H$26</f>
        <v>0.288492718699332</v>
      </c>
      <c r="J24" s="16" t="e">
        <f aca="false">+H24/#REF!-1</f>
        <v>#REF!</v>
      </c>
      <c r="K24" s="50" t="n">
        <f aca="false">+H24/E24-1</f>
        <v>0.206725983076157</v>
      </c>
      <c r="L24" s="40" t="n">
        <f aca="false">SUM(B24:H24)</f>
        <v>218711</v>
      </c>
    </row>
    <row r="25" customFormat="false" ht="12.8" hidden="false" customHeight="false" outlineLevel="0" collapsed="false">
      <c r="A25" s="60" t="s">
        <v>341</v>
      </c>
      <c r="B25" s="69" t="n">
        <v>50337</v>
      </c>
      <c r="C25" s="60" t="n">
        <v>65302</v>
      </c>
      <c r="D25" s="62" t="n">
        <v>82235</v>
      </c>
      <c r="E25" s="62" t="n">
        <v>85750</v>
      </c>
      <c r="F25" s="62" t="n">
        <f aca="false">+F26-F24</f>
        <v>68908</v>
      </c>
      <c r="G25" s="62" t="n">
        <f aca="false">+G26-G24</f>
        <v>103891</v>
      </c>
      <c r="H25" s="62" t="n">
        <f aca="false">+H26-H24</f>
        <v>95665</v>
      </c>
      <c r="I25" s="46" t="n">
        <f aca="false">+H25/H$21</f>
        <v>0.566866752389474</v>
      </c>
      <c r="J25" s="16" t="e">
        <f aca="false">+H25/#REF!-1</f>
        <v>#REF!</v>
      </c>
      <c r="K25" s="50" t="n">
        <f aca="false">+H25/E25-1</f>
        <v>0.115626822157434</v>
      </c>
      <c r="L25" s="40" t="n">
        <f aca="false">SUM(B25:H25)</f>
        <v>552088</v>
      </c>
    </row>
    <row r="26" customFormat="false" ht="12.8" hidden="false" customHeight="false" outlineLevel="0" collapsed="false">
      <c r="A26" s="44" t="s">
        <v>342</v>
      </c>
      <c r="B26" s="0" t="n">
        <v>70319</v>
      </c>
      <c r="C26" s="44" t="n">
        <f aca="false">C24+C25</f>
        <v>97313</v>
      </c>
      <c r="D26" s="43" t="n">
        <f aca="false">SUM(D24:D25)</f>
        <v>121235</v>
      </c>
      <c r="E26" s="43" t="n">
        <f aca="false">SUM(E24:E25)</f>
        <v>117894</v>
      </c>
      <c r="F26" s="73" t="n">
        <v>89774</v>
      </c>
      <c r="G26" s="73" t="n">
        <v>139810</v>
      </c>
      <c r="H26" s="73" t="n">
        <v>134454</v>
      </c>
      <c r="I26" s="46" t="n">
        <f aca="false">+H26/H$21</f>
        <v>0.796712510591902</v>
      </c>
      <c r="J26" s="16" t="e">
        <f aca="false">+H26/#REF!-1</f>
        <v>#REF!</v>
      </c>
      <c r="K26" s="50" t="n">
        <f aca="false">+H26/E26-1</f>
        <v>0.140465163621558</v>
      </c>
      <c r="L26" s="40" t="n">
        <f aca="false">SUM(B26:H26)</f>
        <v>770799</v>
      </c>
    </row>
    <row r="27" customFormat="false" ht="12.8" hidden="false" customHeight="false" outlineLevel="0" collapsed="false">
      <c r="A27" s="74" t="s">
        <v>343</v>
      </c>
      <c r="B27" s="75" t="n">
        <v>44070</v>
      </c>
      <c r="C27" s="75" t="n">
        <v>38405</v>
      </c>
      <c r="D27" s="76" t="n">
        <f aca="false">+E27-E22+E26</f>
        <v>63068</v>
      </c>
      <c r="E27" s="76" t="n">
        <v>78000</v>
      </c>
      <c r="F27" s="76" t="n">
        <f aca="false">+E27+F22-F26</f>
        <v>84650</v>
      </c>
      <c r="G27" s="76" t="n">
        <v>49927</v>
      </c>
      <c r="H27" s="76" t="n">
        <v>46406</v>
      </c>
      <c r="I27" s="46" t="n">
        <f aca="false">+H27/H$21</f>
        <v>0.274980593857586</v>
      </c>
      <c r="J27" s="16" t="e">
        <f aca="false">+H27/#REF!-1</f>
        <v>#REF!</v>
      </c>
      <c r="K27" s="50" t="n">
        <f aca="false">+H27/E27-1</f>
        <v>-0.405051282051282</v>
      </c>
      <c r="L27" s="40" t="n">
        <f aca="false">SUM(B27:H27)</f>
        <v>404526</v>
      </c>
    </row>
    <row r="28" customFormat="false" ht="12.8" hidden="false" customHeight="false" outlineLevel="0" collapsed="false">
      <c r="A28" s="68" t="s">
        <v>344</v>
      </c>
      <c r="B28" s="56" t="n">
        <v>39986</v>
      </c>
      <c r="C28" s="68" t="n">
        <v>53581</v>
      </c>
      <c r="D28" s="71" t="n">
        <v>58671</v>
      </c>
      <c r="E28" s="77" t="n">
        <v>59091</v>
      </c>
      <c r="F28" s="77" t="n">
        <v>46043</v>
      </c>
      <c r="G28" s="77" t="n">
        <v>68243</v>
      </c>
      <c r="H28" s="77" t="n">
        <v>61552</v>
      </c>
      <c r="I28" s="46" t="n">
        <f aca="false">+H28/H$21</f>
        <v>0.36472881767707</v>
      </c>
      <c r="J28" s="16" t="e">
        <f aca="false">+H28/#REF!-1</f>
        <v>#REF!</v>
      </c>
      <c r="K28" s="50" t="n">
        <f aca="false">+H28/E28-1</f>
        <v>0.041647628234418</v>
      </c>
      <c r="L28" s="40" t="n">
        <f aca="false">SUM(B28:H28)</f>
        <v>387167</v>
      </c>
    </row>
    <row r="29" customFormat="false" ht="12.8" hidden="false" customHeight="false" outlineLevel="0" collapsed="false">
      <c r="A29" s="60" t="s">
        <v>345</v>
      </c>
      <c r="B29" s="78" t="n">
        <v>6517</v>
      </c>
      <c r="C29" s="60" t="n">
        <v>8006</v>
      </c>
      <c r="D29" s="62" t="n">
        <v>8717</v>
      </c>
      <c r="E29" s="79" t="n">
        <v>13980</v>
      </c>
      <c r="F29" s="79" t="n">
        <v>12235</v>
      </c>
      <c r="G29" s="62" t="n">
        <f aca="false">15112+3448</f>
        <v>18560</v>
      </c>
      <c r="H29" s="62" t="n">
        <f aca="false">17390-2934</f>
        <v>14456</v>
      </c>
      <c r="I29" s="46" t="n">
        <f aca="false">+H29/H$21</f>
        <v>0.0856596014482019</v>
      </c>
      <c r="J29" s="16" t="e">
        <f aca="false">+H29/#REF!-1</f>
        <v>#REF!</v>
      </c>
      <c r="K29" s="50" t="n">
        <f aca="false">+H29/E29-1</f>
        <v>0.0340486409155938</v>
      </c>
      <c r="L29" s="40" t="n">
        <f aca="false">SUM(B29:H29)</f>
        <v>82471</v>
      </c>
    </row>
    <row r="30" customFormat="false" ht="12.8" hidden="false" customHeight="false" outlineLevel="0" collapsed="false">
      <c r="A30" s="55" t="s">
        <v>346</v>
      </c>
      <c r="B30" s="80" t="n">
        <v>36451</v>
      </c>
      <c r="C30" s="55" t="n">
        <v>39808</v>
      </c>
      <c r="D30" s="59" t="n">
        <v>33330</v>
      </c>
      <c r="E30" s="59" t="n">
        <f aca="false">+E31-E29</f>
        <v>52484</v>
      </c>
      <c r="F30" s="59" t="n">
        <f aca="false">+F31-F29</f>
        <v>29790</v>
      </c>
      <c r="G30" s="59" t="n">
        <f aca="false">+G31-G29</f>
        <v>49843</v>
      </c>
      <c r="H30" s="59" t="n">
        <f aca="false">+H31-H29</f>
        <v>52686</v>
      </c>
      <c r="I30" s="46" t="n">
        <f aca="false">+H30/H$21</f>
        <v>0.312192982975924</v>
      </c>
      <c r="J30" s="16" t="e">
        <f aca="false">+H30/#REF!-1</f>
        <v>#REF!</v>
      </c>
      <c r="K30" s="50" t="n">
        <f aca="false">+H30/E30-1</f>
        <v>0.00384879201280386</v>
      </c>
      <c r="L30" s="40" t="n">
        <f aca="false">SUM(B30:H30)</f>
        <v>294392</v>
      </c>
    </row>
    <row r="31" customFormat="false" ht="12.8" hidden="false" customHeight="false" outlineLevel="0" collapsed="false">
      <c r="A31" s="66" t="s">
        <v>347</v>
      </c>
      <c r="B31" s="81" t="n">
        <v>42968</v>
      </c>
      <c r="C31" s="66" t="n">
        <f aca="false">+C30+C29</f>
        <v>47814</v>
      </c>
      <c r="D31" s="67" t="n">
        <v>47314</v>
      </c>
      <c r="E31" s="82" t="n">
        <v>66464</v>
      </c>
      <c r="F31" s="82" t="n">
        <v>42025</v>
      </c>
      <c r="G31" s="82" t="n">
        <v>68403</v>
      </c>
      <c r="H31" s="82" t="n">
        <f aca="false">+67142</f>
        <v>67142</v>
      </c>
      <c r="I31" s="46" t="n">
        <f aca="false">+H31/H$21</f>
        <v>0.397852584424126</v>
      </c>
      <c r="J31" s="16" t="e">
        <f aca="false">+H31/#REF!-1</f>
        <v>#REF!</v>
      </c>
      <c r="K31" s="50" t="n">
        <f aca="false">+H31/E31-1</f>
        <v>0.0102010110736639</v>
      </c>
      <c r="L31" s="40" t="n">
        <f aca="false">SUM(B31:H31)</f>
        <v>382130</v>
      </c>
    </row>
    <row r="32" customFormat="false" ht="12.8" hidden="false" customHeight="false" outlineLevel="0" collapsed="false">
      <c r="A32" s="75" t="s">
        <v>348</v>
      </c>
      <c r="B32" s="75" t="n">
        <f aca="false">+C32+B31-B28</f>
        <v>33880</v>
      </c>
      <c r="C32" s="75" t="n">
        <f aca="false">+D32+C31-C28</f>
        <v>30898</v>
      </c>
      <c r="D32" s="83" t="n">
        <v>36665</v>
      </c>
      <c r="E32" s="83" t="n">
        <f aca="false">+D32+E28-E31</f>
        <v>29292</v>
      </c>
      <c r="F32" s="83" t="n">
        <f aca="false">+E32+F28-F31</f>
        <v>33310</v>
      </c>
      <c r="G32" s="83" t="n">
        <f aca="false">+F32+G28-G31</f>
        <v>33150</v>
      </c>
      <c r="H32" s="83" t="n">
        <f aca="false">G32+H28-H31</f>
        <v>27560</v>
      </c>
      <c r="I32" s="46" t="n">
        <f aca="false">+H32/H$21</f>
        <v>0.163307873264558</v>
      </c>
      <c r="J32" s="16" t="e">
        <f aca="false">+H32/#REF!-1</f>
        <v>#REF!</v>
      </c>
      <c r="K32" s="50" t="n">
        <f aca="false">+H32/E32-1</f>
        <v>-0.0591287723610542</v>
      </c>
      <c r="L32" s="40" t="n">
        <f aca="false">SUM(B32:H32)</f>
        <v>224755</v>
      </c>
    </row>
    <row r="33" customFormat="false" ht="12.8" hidden="false" customHeight="false" outlineLevel="0" collapsed="false">
      <c r="A33" s="11" t="s">
        <v>349</v>
      </c>
      <c r="B33" s="16" t="n">
        <f aca="false">(B24+B29*1.15)/B26</f>
        <v>0.390741478121134</v>
      </c>
      <c r="C33" s="16" t="n">
        <f aca="false">(C24+C29*1.15)/C26</f>
        <v>0.423560058779403</v>
      </c>
      <c r="D33" s="16" t="n">
        <f aca="false">(D24+D29*1.15)/D26</f>
        <v>0.404376211490081</v>
      </c>
      <c r="E33" s="16" t="n">
        <f aca="false">(E24+E29*1.15)/E26</f>
        <v>0.40901996708908</v>
      </c>
      <c r="F33" s="16" t="n">
        <f aca="false">(F24+F29*1.15)/F26</f>
        <v>0.389157773965736</v>
      </c>
      <c r="G33" s="16" t="n">
        <f aca="false">(G24+G29*1.15)/G26</f>
        <v>0.409577283456119</v>
      </c>
      <c r="H33" s="16" t="n">
        <f aca="false">(H24+H29*1.15)/H26</f>
        <v>0.412136492778199</v>
      </c>
      <c r="I33" s="46" t="n">
        <f aca="false">+H33/H$21</f>
        <v>2.44213113680411E-006</v>
      </c>
      <c r="J33" s="16" t="e">
        <f aca="false">+H33/#REF!-1</f>
        <v>#REF!</v>
      </c>
      <c r="K33" s="50" t="n">
        <f aca="false">+H33/E33-1</f>
        <v>0.00761949523222283</v>
      </c>
      <c r="L33" s="40" t="n">
        <f aca="false">AVERAGE(B33:H33)</f>
        <v>0.405509895097107</v>
      </c>
    </row>
    <row r="34" customFormat="false" ht="12.8" hidden="false" customHeight="false" outlineLevel="0" collapsed="false">
      <c r="A34" s="84" t="s">
        <v>350</v>
      </c>
      <c r="B34" s="85" t="n">
        <f aca="false">+B24+B29*1.15</f>
        <v>27476.55</v>
      </c>
      <c r="C34" s="85" t="n">
        <f aca="false">+C24+C29*1.15</f>
        <v>41217.9</v>
      </c>
      <c r="D34" s="85" t="n">
        <f aca="false">+D24+D29*1.15</f>
        <v>49024.55</v>
      </c>
      <c r="E34" s="85" t="n">
        <f aca="false">+E24+E29*1.15</f>
        <v>48221</v>
      </c>
      <c r="F34" s="85" t="n">
        <f aca="false">+F24+F29</f>
        <v>33101</v>
      </c>
      <c r="G34" s="85" t="n">
        <f aca="false">+G24+G29</f>
        <v>54479</v>
      </c>
      <c r="H34" s="85" t="n">
        <f aca="false">+H24+H29+2934</f>
        <v>56179</v>
      </c>
      <c r="I34" s="46" t="n">
        <f aca="false">+H34/H$21</f>
        <v>0.332890893038083</v>
      </c>
      <c r="J34" s="16" t="e">
        <f aca="false">+H34/#REF!-1</f>
        <v>#REF!</v>
      </c>
      <c r="K34" s="50" t="n">
        <f aca="false">+H34/E34-1</f>
        <v>0.165031832604052</v>
      </c>
      <c r="L34" s="40" t="n">
        <f aca="false">SUM(B34:H34)</f>
        <v>309699</v>
      </c>
    </row>
    <row r="35" customFormat="false" ht="12.8" hidden="false" customHeight="false" outlineLevel="0" collapsed="false">
      <c r="A35" s="86" t="s">
        <v>351</v>
      </c>
      <c r="B35" s="43" t="n">
        <f aca="false">(B30-B28)*1.2+B25</f>
        <v>46095</v>
      </c>
      <c r="C35" s="43" t="n">
        <f aca="false">(C30-C28)*1.2+C25</f>
        <v>48774.4</v>
      </c>
      <c r="D35" s="43" t="n">
        <f aca="false">(D30-D28)*1.2+D25</f>
        <v>51825.8</v>
      </c>
      <c r="E35" s="43" t="n">
        <f aca="false">(E30-E28)*1.2+E25</f>
        <v>77821.6</v>
      </c>
      <c r="F35" s="43" t="n">
        <f aca="false">(F30-F28)*1.2+F25</f>
        <v>49404.4</v>
      </c>
      <c r="G35" s="43" t="n">
        <f aca="false">(G30-G28)*1.2+G25</f>
        <v>81811</v>
      </c>
      <c r="H35" s="43" t="n">
        <f aca="false">(H30-H28)*1.2+H25</f>
        <v>85025.8</v>
      </c>
      <c r="I35" s="46" t="n">
        <f aca="false">+H35/H$21</f>
        <v>0.503823750748099</v>
      </c>
      <c r="J35" s="16" t="e">
        <f aca="false">+H35/#REF!-1</f>
        <v>#REF!</v>
      </c>
      <c r="K35" s="50" t="n">
        <f aca="false">+H35/E35-1</f>
        <v>0.0925732701460777</v>
      </c>
      <c r="L35" s="40" t="n">
        <f aca="false">SUM(B35:H35)</f>
        <v>440758</v>
      </c>
    </row>
    <row r="36" customFormat="false" ht="12.8" hidden="false" customHeight="false" outlineLevel="0" collapsed="false">
      <c r="A36" s="87" t="s">
        <v>352</v>
      </c>
      <c r="B36" s="88" t="n">
        <f aca="false">+B35+B34</f>
        <v>73571.55</v>
      </c>
      <c r="C36" s="88" t="n">
        <f aca="false">+C35+C34</f>
        <v>89992.3</v>
      </c>
      <c r="D36" s="88" t="n">
        <f aca="false">+D35+D34</f>
        <v>100850.35</v>
      </c>
      <c r="E36" s="88" t="n">
        <f aca="false">+E35+E34</f>
        <v>126042.6</v>
      </c>
      <c r="F36" s="88" t="n">
        <f aca="false">+F35+F34</f>
        <v>82505.4</v>
      </c>
      <c r="G36" s="88" t="n">
        <f aca="false">+G35+G34</f>
        <v>136290</v>
      </c>
      <c r="H36" s="88" t="n">
        <f aca="false">+H35+H34</f>
        <v>141204.8</v>
      </c>
      <c r="I36" s="46" t="n">
        <f aca="false">+H36/H$21</f>
        <v>0.836714643786183</v>
      </c>
      <c r="J36" s="16" t="e">
        <f aca="false">+H36/#REF!-1</f>
        <v>#REF!</v>
      </c>
      <c r="K36" s="50" t="n">
        <f aca="false">+H36/E36-1</f>
        <v>0.120294249721919</v>
      </c>
      <c r="L36" s="40" t="n">
        <f aca="false">SUM(B36:H36)</f>
        <v>750457</v>
      </c>
    </row>
    <row r="37" customFormat="false" ht="12.8" hidden="false" customHeight="false" outlineLevel="0" collapsed="false">
      <c r="A37" s="11" t="s">
        <v>353</v>
      </c>
      <c r="B37" s="89" t="n">
        <f aca="false">+B34/B36</f>
        <v>0.37346705350098</v>
      </c>
      <c r="C37" s="89" t="n">
        <f aca="false">+C34/C36</f>
        <v>0.458015852467378</v>
      </c>
      <c r="D37" s="89" t="n">
        <f aca="false">+D34/D36</f>
        <v>0.486111847901371</v>
      </c>
      <c r="E37" s="89" t="n">
        <f aca="false">+E34/E36</f>
        <v>0.382577001743855</v>
      </c>
      <c r="F37" s="89" t="n">
        <f aca="false">+F34/F36</f>
        <v>0.401197982192681</v>
      </c>
      <c r="G37" s="89" t="n">
        <f aca="false">+G34/G36</f>
        <v>0.399728520067503</v>
      </c>
      <c r="H37" s="89" t="n">
        <f aca="false">+H34/H36</f>
        <v>0.397854747147406</v>
      </c>
      <c r="I37" s="89"/>
      <c r="J37" s="16" t="e">
        <f aca="false">+H37/#REF!-1</f>
        <v>#REF!</v>
      </c>
      <c r="K37" s="50" t="n">
        <f aca="false">+H37/E37-1</f>
        <v>0.039933778909637</v>
      </c>
      <c r="L37" s="90" t="n">
        <f aca="false">+L34/L36</f>
        <v>0.412680539990966</v>
      </c>
    </row>
    <row r="38" s="40" customFormat="true" ht="12.8" hidden="false" customHeight="false" outlineLevel="0" collapsed="false">
      <c r="A38" s="40" t="s">
        <v>354</v>
      </c>
      <c r="B38" s="40" t="n">
        <f aca="false">+1.2*B32+B27</f>
        <v>84726</v>
      </c>
      <c r="C38" s="40" t="n">
        <f aca="false">+1.2*C32+C27</f>
        <v>75482.6</v>
      </c>
      <c r="D38" s="40" t="n">
        <f aca="false">+1.2*D32+D27</f>
        <v>107066</v>
      </c>
      <c r="E38" s="40" t="n">
        <f aca="false">+1.2*E32+E27</f>
        <v>113150.4</v>
      </c>
      <c r="F38" s="40" t="n">
        <f aca="false">+1.2*F32+F27</f>
        <v>124622</v>
      </c>
      <c r="G38" s="40" t="n">
        <f aca="false">+1.2*G32+G27</f>
        <v>89707</v>
      </c>
      <c r="H38" s="40" t="n">
        <f aca="false">+1.2*H32+H27</f>
        <v>79478</v>
      </c>
      <c r="AMI38" s="0"/>
      <c r="AMJ38" s="0"/>
    </row>
    <row r="39" s="40" customFormat="true" ht="12.8" hidden="false" customHeight="false" outlineLevel="0" collapsed="false">
      <c r="A39" s="40" t="s">
        <v>355</v>
      </c>
      <c r="B39" s="40" t="n">
        <v>109805</v>
      </c>
      <c r="C39" s="40" t="n">
        <v>109805</v>
      </c>
      <c r="D39" s="40" t="n">
        <v>142970</v>
      </c>
      <c r="E39" s="40" t="n">
        <v>160785</v>
      </c>
      <c r="F39" s="40" t="n">
        <v>151200</v>
      </c>
      <c r="G39" s="40" t="n">
        <v>145180</v>
      </c>
      <c r="H39" s="40" t="n">
        <v>140000</v>
      </c>
      <c r="AMI39" s="0"/>
      <c r="AMJ39" s="0"/>
    </row>
    <row r="40" s="40" customFormat="true" ht="12.8" hidden="false" customHeight="false" outlineLevel="0" collapsed="false">
      <c r="A40" s="40" t="s">
        <v>356</v>
      </c>
      <c r="B40" s="40" t="n">
        <f aca="false">+B39-B38</f>
        <v>25079</v>
      </c>
      <c r="C40" s="40" t="n">
        <f aca="false">+C39-C38</f>
        <v>34322.4</v>
      </c>
      <c r="D40" s="40" t="n">
        <f aca="false">+D39-D38</f>
        <v>35904</v>
      </c>
      <c r="E40" s="40" t="n">
        <f aca="false">+E39-E38</f>
        <v>47634.6</v>
      </c>
      <c r="F40" s="40" t="n">
        <f aca="false">+F39-F38</f>
        <v>26578</v>
      </c>
      <c r="G40" s="40" t="n">
        <f aca="false">+G39-G38</f>
        <v>55473</v>
      </c>
      <c r="H40" s="40" t="n">
        <f aca="false">+H39-H38</f>
        <v>60522</v>
      </c>
      <c r="AMI40" s="0"/>
      <c r="AMJ40" s="0"/>
    </row>
  </sheetData>
  <autoFilter ref="A1:G40"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14"/>
  <sheetViews>
    <sheetView showFormulas="false" showGridLines="true" showRowColHeaders="true" showZeros="true" rightToLeft="false" tabSelected="false" showOutlineSymbols="true" defaultGridColor="true" view="normal" topLeftCell="A1" colorId="64" zoomScale="225" zoomScaleNormal="225" zoomScalePageLayoutView="100" workbookViewId="0">
      <selection pane="topLeft" activeCell="G8" activeCellId="0" sqref="G8"/>
    </sheetView>
  </sheetViews>
  <sheetFormatPr defaultColWidth="11.78515625" defaultRowHeight="12.8" zeroHeight="false" outlineLevelRow="0" outlineLevelCol="0"/>
  <cols>
    <col collapsed="false" customWidth="true" hidden="true" outlineLevel="0" max="1" min="1" style="0" width="4.49"/>
    <col collapsed="false" customWidth="true" hidden="false" outlineLevel="0" max="2" min="2" style="0" width="10.05"/>
    <col collapsed="false" customWidth="true" hidden="false" outlineLevel="0" max="5" min="3" style="69" width="7.97"/>
    <col collapsed="false" customWidth="true" hidden="false" outlineLevel="0" max="6" min="6" style="91" width="8.14"/>
    <col collapsed="false" customWidth="false" hidden="false" outlineLevel="0" max="7" min="7" style="91" width="11.8"/>
  </cols>
  <sheetData>
    <row r="1" customFormat="false" ht="12.8" hidden="false" customHeight="false" outlineLevel="0" collapsed="false">
      <c r="A1" s="92" t="s">
        <v>357</v>
      </c>
      <c r="B1" s="93" t="s">
        <v>358</v>
      </c>
      <c r="C1" s="94" t="n">
        <v>2020</v>
      </c>
      <c r="D1" s="94" t="n">
        <v>2021</v>
      </c>
      <c r="E1" s="94" t="n">
        <v>2022</v>
      </c>
      <c r="F1" s="95" t="s">
        <v>359</v>
      </c>
      <c r="G1" s="96" t="s">
        <v>5</v>
      </c>
    </row>
    <row r="2" customFormat="false" ht="12.8" hidden="false" customHeight="false" outlineLevel="0" collapsed="false">
      <c r="A2" s="97" t="s">
        <v>154</v>
      </c>
      <c r="B2" s="92" t="s">
        <v>360</v>
      </c>
      <c r="C2" s="98" t="n">
        <v>9980</v>
      </c>
      <c r="D2" s="98" t="n">
        <v>16116</v>
      </c>
      <c r="E2" s="98" t="n">
        <v>22570</v>
      </c>
      <c r="F2" s="99" t="n">
        <f aca="false">E2/E$14</f>
        <v>0.164694035405204</v>
      </c>
      <c r="G2" s="100" t="n">
        <f aca="false">+E2/D2-1</f>
        <v>0.400471581037478</v>
      </c>
    </row>
    <row r="3" customFormat="false" ht="12.8" hidden="false" customHeight="false" outlineLevel="0" collapsed="false">
      <c r="A3" s="97" t="s">
        <v>361</v>
      </c>
      <c r="B3" s="101" t="s">
        <v>362</v>
      </c>
      <c r="C3" s="102" t="n">
        <v>1981</v>
      </c>
      <c r="D3" s="102" t="n">
        <v>4915</v>
      </c>
      <c r="E3" s="102" t="n">
        <v>5671</v>
      </c>
      <c r="F3" s="103" t="n">
        <f aca="false">E3/E$14</f>
        <v>0.0413814742925527</v>
      </c>
      <c r="G3" s="104" t="n">
        <f aca="false">+E3/D3-1</f>
        <v>0.15381485249237</v>
      </c>
    </row>
    <row r="4" customFormat="false" ht="12.8" hidden="false" customHeight="false" outlineLevel="0" collapsed="false">
      <c r="A4" s="105" t="s">
        <v>201</v>
      </c>
      <c r="B4" s="105" t="s">
        <v>363</v>
      </c>
      <c r="C4" s="49" t="n">
        <v>4599</v>
      </c>
      <c r="D4" s="49" t="n">
        <v>6231</v>
      </c>
      <c r="E4" s="49" t="n">
        <v>10554</v>
      </c>
      <c r="F4" s="106" t="n">
        <f aca="false">E4/E$14</f>
        <v>0.0770128865603246</v>
      </c>
      <c r="G4" s="107" t="n">
        <f aca="false">+E4/D4-1</f>
        <v>0.693789118921521</v>
      </c>
    </row>
    <row r="5" customFormat="false" ht="12.8" hidden="false" customHeight="false" outlineLevel="0" collapsed="false">
      <c r="A5" s="105" t="s">
        <v>74</v>
      </c>
      <c r="B5" s="101" t="s">
        <v>364</v>
      </c>
      <c r="C5" s="102" t="n">
        <v>1826</v>
      </c>
      <c r="D5" s="102" t="n">
        <v>3167</v>
      </c>
      <c r="E5" s="102" t="n">
        <v>2005</v>
      </c>
      <c r="F5" s="103" t="n">
        <f aca="false">E5/E$14</f>
        <v>0.0146305512178748</v>
      </c>
      <c r="G5" s="104" t="n">
        <f aca="false">+E5/D5-1</f>
        <v>-0.366908746447742</v>
      </c>
    </row>
    <row r="6" customFormat="false" ht="12.8" hidden="false" customHeight="false" outlineLevel="0" collapsed="false">
      <c r="A6" s="97" t="s">
        <v>92</v>
      </c>
      <c r="B6" s="105" t="s">
        <v>365</v>
      </c>
      <c r="C6" s="49" t="n">
        <v>4631</v>
      </c>
      <c r="D6" s="49" t="n">
        <v>6260</v>
      </c>
      <c r="E6" s="49" t="n">
        <v>5877</v>
      </c>
      <c r="F6" s="106" t="n">
        <f aca="false">E6/E$14</f>
        <v>0.0428846630959852</v>
      </c>
      <c r="G6" s="107" t="n">
        <f aca="false">+E6/D6-1</f>
        <v>-0.0611821086261981</v>
      </c>
    </row>
    <row r="7" customFormat="false" ht="12.8" hidden="false" customHeight="false" outlineLevel="0" collapsed="false">
      <c r="A7" s="97" t="s">
        <v>195</v>
      </c>
      <c r="B7" s="101" t="s">
        <v>366</v>
      </c>
      <c r="C7" s="102" t="n">
        <v>1805</v>
      </c>
      <c r="D7" s="108" t="n">
        <v>4600</v>
      </c>
      <c r="E7" s="102" t="n">
        <v>8891</v>
      </c>
      <c r="F7" s="103" t="n">
        <f aca="false">E7/E$14</f>
        <v>0.0648779206374688</v>
      </c>
      <c r="G7" s="104" t="n">
        <f aca="false">+E7/D7-1</f>
        <v>0.932826086956522</v>
      </c>
    </row>
    <row r="8" customFormat="false" ht="12.8" hidden="false" customHeight="false" outlineLevel="0" collapsed="false">
      <c r="A8" s="105" t="s">
        <v>106</v>
      </c>
      <c r="B8" s="105" t="s">
        <v>367</v>
      </c>
      <c r="C8" s="49" t="n">
        <v>4660</v>
      </c>
      <c r="D8" s="49" t="n">
        <v>5269</v>
      </c>
      <c r="E8" s="49" t="n">
        <v>6185</v>
      </c>
      <c r="F8" s="109" t="n">
        <f aca="false">E8/E$14</f>
        <v>0.0451321492681076</v>
      </c>
      <c r="G8" s="107" t="n">
        <f aca="false">+E8/D8-1</f>
        <v>0.173847029796925</v>
      </c>
    </row>
    <row r="9" customFormat="false" ht="12.8" hidden="false" customHeight="false" outlineLevel="0" collapsed="false">
      <c r="A9" s="97" t="s">
        <v>20</v>
      </c>
      <c r="B9" s="101" t="s">
        <v>368</v>
      </c>
      <c r="C9" s="108" t="n">
        <v>3080</v>
      </c>
      <c r="D9" s="108" t="n">
        <v>3183</v>
      </c>
      <c r="E9" s="102" t="n">
        <v>2777</v>
      </c>
      <c r="F9" s="103" t="n">
        <f aca="false">E9/E$14</f>
        <v>0.0202638607142336</v>
      </c>
      <c r="G9" s="104" t="n">
        <f aca="false">+E9/D9-1</f>
        <v>-0.127552623311342</v>
      </c>
    </row>
    <row r="10" customFormat="false" ht="12.8" hidden="false" customHeight="false" outlineLevel="0" collapsed="false">
      <c r="A10" s="97" t="s">
        <v>78</v>
      </c>
      <c r="B10" s="105" t="s">
        <v>369</v>
      </c>
      <c r="C10" s="110" t="n">
        <v>3547</v>
      </c>
      <c r="D10" s="110" t="n">
        <v>3735</v>
      </c>
      <c r="E10" s="49" t="n">
        <v>3762</v>
      </c>
      <c r="F10" s="106" t="n">
        <f aca="false">E10/E$14</f>
        <v>0.0274514382452095</v>
      </c>
      <c r="G10" s="107" t="n">
        <f aca="false">+E10/D10-1</f>
        <v>0.0072289156626506</v>
      </c>
    </row>
    <row r="11" customFormat="false" ht="12.8" hidden="false" customHeight="false" outlineLevel="0" collapsed="false">
      <c r="A11" s="105" t="s">
        <v>213</v>
      </c>
      <c r="B11" s="101" t="s">
        <v>370</v>
      </c>
      <c r="C11" s="108" t="n">
        <v>3119</v>
      </c>
      <c r="D11" s="102" t="n">
        <v>2750</v>
      </c>
      <c r="E11" s="102" t="n">
        <v>6734</v>
      </c>
      <c r="F11" s="103" t="n">
        <f aca="false">E11/E$14</f>
        <v>0.0491382203995855</v>
      </c>
      <c r="G11" s="104" t="n">
        <f aca="false">+E11/D11-1</f>
        <v>1.44872727272727</v>
      </c>
    </row>
    <row r="12" customFormat="false" ht="12.8" hidden="false" customHeight="false" outlineLevel="0" collapsed="false">
      <c r="A12" s="105" t="s">
        <v>371</v>
      </c>
      <c r="B12" s="105" t="s">
        <v>372</v>
      </c>
      <c r="C12" s="49" t="n">
        <v>3074</v>
      </c>
      <c r="D12" s="49" t="n">
        <v>4987</v>
      </c>
      <c r="E12" s="49" t="n">
        <v>9979</v>
      </c>
      <c r="F12" s="106" t="n">
        <f aca="false">E12/E$14</f>
        <v>0.072817092570161</v>
      </c>
      <c r="G12" s="107" t="n">
        <f aca="false">+E12/D12-1</f>
        <v>1.00100260677762</v>
      </c>
    </row>
    <row r="13" customFormat="false" ht="12.8" hidden="false" customHeight="false" outlineLevel="0" collapsed="false">
      <c r="A13" s="105"/>
      <c r="B13" s="101" t="s">
        <v>373</v>
      </c>
      <c r="C13" s="102" t="n">
        <v>39229</v>
      </c>
      <c r="D13" s="102" t="n">
        <v>43168</v>
      </c>
      <c r="E13" s="102" t="n">
        <v>52037</v>
      </c>
      <c r="F13" s="103" t="n">
        <f aca="false">E13/E$14</f>
        <v>0.379715707593293</v>
      </c>
      <c r="G13" s="104" t="n">
        <f aca="false">+E13/D13-1</f>
        <v>0.205453113417346</v>
      </c>
    </row>
    <row r="14" customFormat="false" ht="12.8" hidden="false" customHeight="false" outlineLevel="0" collapsed="false">
      <c r="A14" s="3"/>
      <c r="B14" s="111" t="s">
        <v>374</v>
      </c>
      <c r="C14" s="112" t="n">
        <v>81531</v>
      </c>
      <c r="D14" s="112" t="n">
        <v>104381</v>
      </c>
      <c r="E14" s="112" t="n">
        <v>137042</v>
      </c>
      <c r="F14" s="113" t="n">
        <f aca="false">E14/E$14</f>
        <v>1</v>
      </c>
      <c r="G14" s="114" t="n">
        <f aca="false">+E14/D14-1</f>
        <v>0.312901773311235</v>
      </c>
    </row>
  </sheetData>
  <autoFilter ref="A1:G14"/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2"/>
  <sheetViews>
    <sheetView showFormulas="false" showGridLines="true" showRowColHeaders="true" showZeros="true" rightToLeft="false" tabSelected="false" showOutlineSymbols="true" defaultGridColor="true" view="normal" topLeftCell="A1" colorId="64" zoomScale="225" zoomScaleNormal="225" zoomScalePageLayoutView="100" workbookViewId="0">
      <selection pane="topLeft" activeCell="B8" activeCellId="0" sqref="B8"/>
    </sheetView>
  </sheetViews>
  <sheetFormatPr defaultColWidth="11.78515625" defaultRowHeight="12.8" zeroHeight="false" outlineLevelRow="0" outlineLevelCol="0"/>
  <cols>
    <col collapsed="false" customWidth="true" hidden="false" outlineLevel="0" max="1" min="1" style="0" width="21.71"/>
    <col collapsed="false" customWidth="true" hidden="false" outlineLevel="0" max="3" min="2" style="0" width="5.55"/>
    <col collapsed="false" customWidth="true" hidden="false" outlineLevel="0" max="4" min="4" style="0" width="4.84"/>
    <col collapsed="false" customWidth="true" hidden="false" outlineLevel="0" max="5" min="5" style="0" width="5.55"/>
    <col collapsed="false" customWidth="true" hidden="false" outlineLevel="0" max="6" min="6" style="0" width="6.93"/>
  </cols>
  <sheetData>
    <row r="1" customFormat="false" ht="12.8" hidden="false" customHeight="false" outlineLevel="0" collapsed="false">
      <c r="A1" s="115" t="s">
        <v>375</v>
      </c>
      <c r="B1" s="116" t="n">
        <v>2018</v>
      </c>
      <c r="C1" s="116" t="n">
        <v>2019</v>
      </c>
      <c r="D1" s="116" t="n">
        <v>2020</v>
      </c>
      <c r="E1" s="116" t="n">
        <v>2021</v>
      </c>
      <c r="F1" s="117" t="n">
        <v>2022</v>
      </c>
    </row>
    <row r="2" customFormat="false" ht="12.8" hidden="false" customHeight="false" outlineLevel="0" collapsed="false">
      <c r="A2" s="118" t="s">
        <v>376</v>
      </c>
      <c r="B2" s="102" t="n">
        <v>281</v>
      </c>
      <c r="C2" s="102" t="n">
        <v>760</v>
      </c>
      <c r="D2" s="102" t="n">
        <v>794</v>
      </c>
      <c r="E2" s="102" t="s">
        <v>377</v>
      </c>
      <c r="F2" s="119" t="s">
        <v>377</v>
      </c>
    </row>
    <row r="3" customFormat="false" ht="12.8" hidden="false" customHeight="false" outlineLevel="0" collapsed="false">
      <c r="A3" s="120" t="s">
        <v>378</v>
      </c>
      <c r="B3" s="49" t="n">
        <v>148</v>
      </c>
      <c r="C3" s="49" t="n">
        <v>145</v>
      </c>
      <c r="D3" s="49" t="n">
        <v>116</v>
      </c>
      <c r="E3" s="49" t="s">
        <v>377</v>
      </c>
      <c r="F3" s="121" t="s">
        <v>377</v>
      </c>
    </row>
    <row r="4" customFormat="false" ht="12.8" hidden="false" customHeight="false" outlineLevel="0" collapsed="false">
      <c r="A4" s="118" t="s">
        <v>379</v>
      </c>
      <c r="B4" s="122" t="n">
        <v>245</v>
      </c>
      <c r="C4" s="102" t="n">
        <v>293</v>
      </c>
      <c r="D4" s="102" t="n">
        <v>0</v>
      </c>
      <c r="E4" s="102" t="s">
        <v>377</v>
      </c>
      <c r="F4" s="119" t="s">
        <v>377</v>
      </c>
    </row>
    <row r="5" customFormat="false" ht="12.8" hidden="false" customHeight="false" outlineLevel="0" collapsed="false">
      <c r="A5" s="120" t="s">
        <v>380</v>
      </c>
      <c r="B5" s="49" t="n">
        <v>998</v>
      </c>
      <c r="C5" s="49" t="n">
        <v>970</v>
      </c>
      <c r="D5" s="49" t="n">
        <v>348</v>
      </c>
      <c r="E5" s="49" t="s">
        <v>377</v>
      </c>
      <c r="F5" s="121" t="s">
        <v>377</v>
      </c>
    </row>
    <row r="6" customFormat="false" ht="12.8" hidden="false" customHeight="false" outlineLevel="0" collapsed="false">
      <c r="A6" s="118" t="s">
        <v>381</v>
      </c>
      <c r="B6" s="102"/>
      <c r="C6" s="102"/>
      <c r="D6" s="102"/>
      <c r="E6" s="102" t="n">
        <f aca="false">E10-E9</f>
        <v>1652</v>
      </c>
      <c r="F6" s="119" t="s">
        <v>377</v>
      </c>
    </row>
    <row r="7" customFormat="false" ht="12.8" hidden="false" customHeight="false" outlineLevel="0" collapsed="false">
      <c r="A7" s="120" t="s">
        <v>382</v>
      </c>
      <c r="B7" s="49" t="n">
        <v>281</v>
      </c>
      <c r="C7" s="49" t="n">
        <v>238</v>
      </c>
      <c r="D7" s="49"/>
      <c r="E7" s="49" t="s">
        <v>377</v>
      </c>
      <c r="F7" s="121" t="s">
        <v>377</v>
      </c>
    </row>
    <row r="8" customFormat="false" ht="12.8" hidden="false" customHeight="false" outlineLevel="0" collapsed="false">
      <c r="A8" s="118" t="s">
        <v>383</v>
      </c>
      <c r="B8" s="102" t="n">
        <v>1013</v>
      </c>
      <c r="C8" s="102" t="n">
        <v>547</v>
      </c>
      <c r="D8" s="102" t="n">
        <v>47</v>
      </c>
      <c r="E8" s="102" t="s">
        <v>377</v>
      </c>
      <c r="F8" s="119" t="s">
        <v>377</v>
      </c>
    </row>
    <row r="9" customFormat="false" ht="12.8" hidden="false" customHeight="false" outlineLevel="0" collapsed="false">
      <c r="A9" s="120" t="s">
        <v>384</v>
      </c>
      <c r="B9" s="49" t="n">
        <v>5830</v>
      </c>
      <c r="C9" s="49" t="n">
        <v>4652</v>
      </c>
      <c r="D9" s="49" t="n">
        <v>1240</v>
      </c>
      <c r="E9" s="49" t="n">
        <v>1827</v>
      </c>
      <c r="F9" s="121" t="n">
        <v>3127</v>
      </c>
    </row>
    <row r="10" customFormat="false" ht="12.8" hidden="false" customHeight="false" outlineLevel="0" collapsed="false">
      <c r="A10" s="118" t="s">
        <v>385</v>
      </c>
      <c r="B10" s="102" t="n">
        <v>8515</v>
      </c>
      <c r="C10" s="102" t="n">
        <v>6845</v>
      </c>
      <c r="D10" s="102" t="n">
        <f aca="false">+D3+D5+D7+D8+D9</f>
        <v>1751</v>
      </c>
      <c r="E10" s="102" t="n">
        <f aca="false">+E12-E11</f>
        <v>3479</v>
      </c>
      <c r="F10" s="119" t="n">
        <f aca="false">SUM(F9:F9)</f>
        <v>3127</v>
      </c>
    </row>
    <row r="11" customFormat="false" ht="12.8" hidden="false" customHeight="false" outlineLevel="0" collapsed="false">
      <c r="A11" s="120" t="s">
        <v>386</v>
      </c>
      <c r="B11" s="49" t="n">
        <v>3818</v>
      </c>
      <c r="C11" s="49" t="n">
        <v>5401</v>
      </c>
      <c r="D11" s="49" t="n">
        <v>2396</v>
      </c>
      <c r="E11" s="49" t="n">
        <v>10556</v>
      </c>
      <c r="F11" s="121" t="n">
        <f aca="false">+F12-F10</f>
        <v>12679</v>
      </c>
    </row>
    <row r="12" customFormat="false" ht="12.8" hidden="false" customHeight="false" outlineLevel="0" collapsed="false">
      <c r="A12" s="123" t="s">
        <v>104</v>
      </c>
      <c r="B12" s="124" t="n">
        <f aca="false">+B10+B11</f>
        <v>12333</v>
      </c>
      <c r="C12" s="124" t="n">
        <f aca="false">+C10+C11</f>
        <v>12246</v>
      </c>
      <c r="D12" s="125" t="n">
        <v>4573</v>
      </c>
      <c r="E12" s="125" t="n">
        <v>14035</v>
      </c>
      <c r="F12" s="126" t="n">
        <v>15806</v>
      </c>
    </row>
  </sheetData>
  <autoFilter ref="A1:F12"/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0"/>
  <sheetViews>
    <sheetView showFormulas="false" showGridLines="true" showRowColHeaders="true" showZeros="true" rightToLeft="false" tabSelected="false" showOutlineSymbols="true" defaultGridColor="true" view="normal" topLeftCell="E10" colorId="64" zoomScale="193" zoomScaleNormal="193" zoomScalePageLayoutView="100" workbookViewId="0">
      <selection pane="topLeft" activeCell="E3" activeCellId="0" sqref="E3"/>
    </sheetView>
  </sheetViews>
  <sheetFormatPr defaultColWidth="11.58984375" defaultRowHeight="12.8" zeroHeight="false" outlineLevelRow="0" outlineLevelCol="0"/>
  <cols>
    <col collapsed="false" customWidth="false" hidden="true" outlineLevel="0" max="2" min="2" style="0" width="11.57"/>
    <col collapsed="false" customWidth="true" hidden="false" outlineLevel="0" max="3" min="3" style="0" width="14.35"/>
    <col collapsed="false" customWidth="true" hidden="false" outlineLevel="0" max="4" min="4" style="0" width="18.58"/>
    <col collapsed="false" customWidth="true" hidden="false" outlineLevel="0" max="5" min="5" style="0" width="14.26"/>
    <col collapsed="false" customWidth="true" hidden="false" outlineLevel="0" max="6" min="6" style="0" width="12.55"/>
    <col collapsed="false" customWidth="true" hidden="false" outlineLevel="0" max="7" min="7" style="0" width="16.42"/>
    <col collapsed="false" customWidth="true" hidden="false" outlineLevel="0" max="10" min="10" style="0" width="15.7"/>
  </cols>
  <sheetData>
    <row r="1" s="130" customFormat="true" ht="12.8" hidden="false" customHeight="false" outlineLevel="0" collapsed="false">
      <c r="A1" s="127" t="s">
        <v>387</v>
      </c>
      <c r="B1" s="127" t="s">
        <v>388</v>
      </c>
      <c r="C1" s="128" t="s">
        <v>389</v>
      </c>
      <c r="D1" s="128" t="s">
        <v>390</v>
      </c>
      <c r="E1" s="128" t="s">
        <v>391</v>
      </c>
      <c r="F1" s="128" t="s">
        <v>392</v>
      </c>
      <c r="G1" s="128" t="s">
        <v>393</v>
      </c>
      <c r="H1" s="128" t="s">
        <v>394</v>
      </c>
      <c r="I1" s="128" t="s">
        <v>395</v>
      </c>
      <c r="J1" s="128" t="s">
        <v>396</v>
      </c>
      <c r="K1" s="129" t="s">
        <v>105</v>
      </c>
    </row>
    <row r="2" customFormat="false" ht="12.8" hidden="false" customHeight="false" outlineLevel="0" collapsed="false">
      <c r="A2" s="131" t="s">
        <v>149</v>
      </c>
      <c r="B2" s="132" t="s">
        <v>148</v>
      </c>
      <c r="C2" s="133"/>
      <c r="D2" s="133"/>
      <c r="E2" s="133"/>
      <c r="F2" s="133"/>
      <c r="G2" s="133"/>
      <c r="H2" s="133"/>
      <c r="I2" s="133"/>
      <c r="J2" s="133" t="n">
        <v>4</v>
      </c>
      <c r="K2" s="134" t="n">
        <v>4</v>
      </c>
    </row>
    <row r="3" customFormat="false" ht="12.8" hidden="false" customHeight="false" outlineLevel="0" collapsed="false">
      <c r="A3" s="135" t="s">
        <v>59</v>
      </c>
      <c r="B3" s="136" t="s">
        <v>58</v>
      </c>
      <c r="C3" s="137" t="n">
        <v>10</v>
      </c>
      <c r="D3" s="137"/>
      <c r="E3" s="137"/>
      <c r="F3" s="137"/>
      <c r="G3" s="137"/>
      <c r="H3" s="137"/>
      <c r="I3" s="137"/>
      <c r="J3" s="137"/>
      <c r="K3" s="138" t="n">
        <v>10</v>
      </c>
    </row>
    <row r="4" customFormat="false" ht="12.8" hidden="false" customHeight="false" outlineLevel="0" collapsed="false">
      <c r="A4" s="131" t="s">
        <v>43</v>
      </c>
      <c r="B4" s="132" t="s">
        <v>42</v>
      </c>
      <c r="C4" s="133"/>
      <c r="D4" s="133" t="n">
        <v>234</v>
      </c>
      <c r="E4" s="133"/>
      <c r="F4" s="133"/>
      <c r="G4" s="133"/>
      <c r="H4" s="133"/>
      <c r="I4" s="133"/>
      <c r="J4" s="139"/>
      <c r="K4" s="134" t="n">
        <v>234</v>
      </c>
    </row>
    <row r="5" customFormat="false" ht="12.8" hidden="false" customHeight="false" outlineLevel="0" collapsed="false">
      <c r="A5" s="135" t="s">
        <v>397</v>
      </c>
      <c r="B5" s="136" t="s">
        <v>219</v>
      </c>
      <c r="C5" s="137"/>
      <c r="D5" s="137"/>
      <c r="E5" s="137" t="n">
        <v>49</v>
      </c>
      <c r="F5" s="137" t="n">
        <v>1</v>
      </c>
      <c r="G5" s="137" t="n">
        <v>11</v>
      </c>
      <c r="H5" s="137" t="n">
        <v>61</v>
      </c>
      <c r="I5" s="137" t="n">
        <v>223</v>
      </c>
      <c r="J5" s="137" t="n">
        <v>87</v>
      </c>
      <c r="K5" s="138" t="n">
        <v>432</v>
      </c>
    </row>
    <row r="6" customFormat="false" ht="12.8" hidden="false" customHeight="false" outlineLevel="0" collapsed="false">
      <c r="A6" s="131" t="s">
        <v>398</v>
      </c>
      <c r="B6" s="132" t="s">
        <v>94</v>
      </c>
      <c r="C6" s="133"/>
      <c r="D6" s="133"/>
      <c r="E6" s="133"/>
      <c r="F6" s="133" t="n">
        <v>1</v>
      </c>
      <c r="G6" s="133"/>
      <c r="H6" s="133"/>
      <c r="I6" s="133"/>
      <c r="J6" s="133"/>
      <c r="K6" s="134" t="n">
        <v>1</v>
      </c>
    </row>
    <row r="7" customFormat="false" ht="12.8" hidden="false" customHeight="false" outlineLevel="0" collapsed="false">
      <c r="A7" s="135" t="s">
        <v>399</v>
      </c>
      <c r="B7" s="136" t="s">
        <v>128</v>
      </c>
      <c r="C7" s="137"/>
      <c r="D7" s="137"/>
      <c r="E7" s="137" t="n">
        <v>7</v>
      </c>
      <c r="F7" s="137"/>
      <c r="G7" s="137"/>
      <c r="H7" s="137"/>
      <c r="I7" s="137"/>
      <c r="J7" s="137"/>
      <c r="K7" s="138" t="n">
        <v>7</v>
      </c>
    </row>
    <row r="8" customFormat="false" ht="12.8" hidden="false" customHeight="false" outlineLevel="0" collapsed="false">
      <c r="A8" s="131" t="s">
        <v>254</v>
      </c>
      <c r="B8" s="132" t="s">
        <v>253</v>
      </c>
      <c r="C8" s="133"/>
      <c r="D8" s="133"/>
      <c r="E8" s="133"/>
      <c r="F8" s="133"/>
      <c r="G8" s="133"/>
      <c r="H8" s="133"/>
      <c r="I8" s="133" t="n">
        <v>208</v>
      </c>
      <c r="J8" s="133"/>
      <c r="K8" s="134" t="n">
        <v>208</v>
      </c>
    </row>
    <row r="9" customFormat="false" ht="12.8" hidden="false" customHeight="false" outlineLevel="0" collapsed="false">
      <c r="A9" s="135" t="s">
        <v>186</v>
      </c>
      <c r="B9" s="136" t="s">
        <v>185</v>
      </c>
      <c r="C9" s="137" t="n">
        <v>5</v>
      </c>
      <c r="D9" s="137"/>
      <c r="E9" s="137"/>
      <c r="F9" s="137" t="n">
        <v>2</v>
      </c>
      <c r="G9" s="137"/>
      <c r="H9" s="137"/>
      <c r="I9" s="137"/>
      <c r="J9" s="137" t="n">
        <v>14</v>
      </c>
      <c r="K9" s="138" t="n">
        <v>21</v>
      </c>
    </row>
    <row r="10" customFormat="false" ht="12.8" hidden="false" customHeight="false" outlineLevel="0" collapsed="false">
      <c r="A10" s="131" t="s">
        <v>87</v>
      </c>
      <c r="B10" s="132" t="s">
        <v>86</v>
      </c>
      <c r="C10" s="133"/>
      <c r="D10" s="133"/>
      <c r="E10" s="133"/>
      <c r="F10" s="133"/>
      <c r="G10" s="133"/>
      <c r="H10" s="133"/>
      <c r="I10" s="133" t="n">
        <v>726</v>
      </c>
      <c r="J10" s="133"/>
      <c r="K10" s="134" t="n">
        <v>726</v>
      </c>
    </row>
    <row r="11" customFormat="false" ht="12.8" hidden="false" customHeight="false" outlineLevel="0" collapsed="false">
      <c r="A11" s="135" t="s">
        <v>81</v>
      </c>
      <c r="B11" s="136" t="s">
        <v>80</v>
      </c>
      <c r="C11" s="137"/>
      <c r="D11" s="137"/>
      <c r="E11" s="137"/>
      <c r="F11" s="137"/>
      <c r="G11" s="137"/>
      <c r="H11" s="137"/>
      <c r="I11" s="137"/>
      <c r="J11" s="137" t="n">
        <v>3</v>
      </c>
      <c r="K11" s="138" t="n">
        <v>3</v>
      </c>
    </row>
    <row r="12" customFormat="false" ht="12.8" hidden="false" customHeight="false" outlineLevel="0" collapsed="false">
      <c r="A12" s="131" t="s">
        <v>89</v>
      </c>
      <c r="B12" s="132" t="s">
        <v>88</v>
      </c>
      <c r="C12" s="133"/>
      <c r="D12" s="133"/>
      <c r="E12" s="133" t="n">
        <v>20</v>
      </c>
      <c r="F12" s="133"/>
      <c r="G12" s="133"/>
      <c r="H12" s="133" t="n">
        <v>20</v>
      </c>
      <c r="I12" s="133" t="n">
        <v>1</v>
      </c>
      <c r="J12" s="133" t="n">
        <v>148</v>
      </c>
      <c r="K12" s="134" t="n">
        <v>189</v>
      </c>
    </row>
    <row r="13" customFormat="false" ht="12.8" hidden="false" customHeight="false" outlineLevel="0" collapsed="false">
      <c r="A13" s="135" t="s">
        <v>176</v>
      </c>
      <c r="B13" s="136" t="s">
        <v>175</v>
      </c>
      <c r="C13" s="137" t="n">
        <v>11</v>
      </c>
      <c r="D13" s="137"/>
      <c r="E13" s="137"/>
      <c r="F13" s="137"/>
      <c r="G13" s="137" t="n">
        <v>3</v>
      </c>
      <c r="H13" s="137"/>
      <c r="I13" s="137"/>
      <c r="J13" s="137"/>
      <c r="K13" s="138" t="n">
        <v>14</v>
      </c>
    </row>
    <row r="14" customFormat="false" ht="12.8" hidden="false" customHeight="false" outlineLevel="0" collapsed="false">
      <c r="A14" s="131" t="s">
        <v>145</v>
      </c>
      <c r="B14" s="132" t="s">
        <v>144</v>
      </c>
      <c r="C14" s="133" t="n">
        <v>208</v>
      </c>
      <c r="D14" s="133"/>
      <c r="E14" s="133" t="n">
        <v>13</v>
      </c>
      <c r="F14" s="133"/>
      <c r="G14" s="133" t="n">
        <v>1</v>
      </c>
      <c r="H14" s="133" t="n">
        <v>14</v>
      </c>
      <c r="I14" s="133"/>
      <c r="J14" s="133" t="n">
        <v>31</v>
      </c>
      <c r="K14" s="134" t="n">
        <v>267</v>
      </c>
    </row>
    <row r="15" customFormat="false" ht="12.8" hidden="false" customHeight="false" outlineLevel="0" collapsed="false">
      <c r="A15" s="135" t="s">
        <v>400</v>
      </c>
      <c r="B15" s="136" t="s">
        <v>66</v>
      </c>
      <c r="C15" s="137"/>
      <c r="D15" s="137"/>
      <c r="E15" s="137"/>
      <c r="F15" s="137"/>
      <c r="G15" s="137"/>
      <c r="H15" s="137"/>
      <c r="I15" s="137"/>
      <c r="J15" s="137" t="n">
        <v>1</v>
      </c>
      <c r="K15" s="138" t="n">
        <v>1</v>
      </c>
    </row>
    <row r="16" customFormat="false" ht="12.8" hidden="false" customHeight="false" outlineLevel="0" collapsed="false">
      <c r="A16" s="131" t="s">
        <v>63</v>
      </c>
      <c r="B16" s="132" t="s">
        <v>62</v>
      </c>
      <c r="C16" s="133"/>
      <c r="D16" s="139"/>
      <c r="E16" s="133"/>
      <c r="F16" s="133"/>
      <c r="G16" s="133"/>
      <c r="H16" s="133" t="n">
        <v>117</v>
      </c>
      <c r="I16" s="133"/>
      <c r="J16" s="133" t="n">
        <v>202</v>
      </c>
      <c r="K16" s="134" t="n">
        <v>319</v>
      </c>
    </row>
    <row r="17" customFormat="false" ht="12.8" hidden="false" customHeight="false" outlineLevel="0" collapsed="false">
      <c r="A17" s="135" t="s">
        <v>212</v>
      </c>
      <c r="B17" s="136" t="s">
        <v>211</v>
      </c>
      <c r="C17" s="137"/>
      <c r="D17" s="137"/>
      <c r="E17" s="137"/>
      <c r="F17" s="137" t="n">
        <v>1</v>
      </c>
      <c r="G17" s="137"/>
      <c r="H17" s="137" t="n">
        <v>3</v>
      </c>
      <c r="I17" s="137"/>
      <c r="J17" s="137" t="n">
        <v>4</v>
      </c>
      <c r="K17" s="138" t="n">
        <v>8</v>
      </c>
    </row>
    <row r="18" customFormat="false" ht="12.8" hidden="false" customHeight="false" outlineLevel="0" collapsed="false">
      <c r="A18" s="131" t="s">
        <v>208</v>
      </c>
      <c r="B18" s="132" t="s">
        <v>207</v>
      </c>
      <c r="C18" s="133"/>
      <c r="D18" s="133"/>
      <c r="E18" s="133"/>
      <c r="F18" s="133"/>
      <c r="G18" s="133"/>
      <c r="H18" s="133"/>
      <c r="I18" s="133" t="n">
        <v>678</v>
      </c>
      <c r="J18" s="133" t="n">
        <v>1</v>
      </c>
      <c r="K18" s="134" t="n">
        <v>679</v>
      </c>
    </row>
    <row r="19" customFormat="false" ht="12.8" hidden="false" customHeight="false" outlineLevel="0" collapsed="false">
      <c r="A19" s="135" t="s">
        <v>401</v>
      </c>
      <c r="B19" s="136" t="s">
        <v>96</v>
      </c>
      <c r="C19" s="137"/>
      <c r="D19" s="137"/>
      <c r="E19" s="137"/>
      <c r="F19" s="137"/>
      <c r="G19" s="137"/>
      <c r="H19" s="137"/>
      <c r="I19" s="137"/>
      <c r="J19" s="137" t="n">
        <v>4</v>
      </c>
      <c r="K19" s="138" t="n">
        <v>4</v>
      </c>
    </row>
    <row r="20" customFormat="false" ht="12.8" hidden="false" customHeight="false" outlineLevel="0" collapsed="false">
      <c r="A20" s="140" t="s">
        <v>374</v>
      </c>
      <c r="B20" s="141"/>
      <c r="C20" s="142" t="n">
        <v>234</v>
      </c>
      <c r="D20" s="142" t="n">
        <f aca="false">SUM(D2:D19)</f>
        <v>234</v>
      </c>
      <c r="E20" s="142" t="n">
        <v>89</v>
      </c>
      <c r="F20" s="142" t="n">
        <v>5</v>
      </c>
      <c r="G20" s="142" t="n">
        <v>15</v>
      </c>
      <c r="H20" s="142" t="n">
        <v>215</v>
      </c>
      <c r="I20" s="142" t="n">
        <v>1836</v>
      </c>
      <c r="J20" s="142" t="n">
        <f aca="false">SUM(J2:J19)</f>
        <v>499</v>
      </c>
      <c r="K20" s="143" t="n">
        <v>3127</v>
      </c>
    </row>
  </sheetData>
  <autoFilter ref="A1:K20"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10"/>
  <sheetViews>
    <sheetView showFormulas="false" showGridLines="true" showRowColHeaders="true" showZeros="true" rightToLeft="false" tabSelected="false" showOutlineSymbols="true" defaultGridColor="true" view="normal" topLeftCell="A1" colorId="64" zoomScale="193" zoomScaleNormal="193" zoomScalePageLayoutView="100" workbookViewId="0">
      <selection pane="topLeft" activeCell="A2" activeCellId="0" sqref="A2"/>
    </sheetView>
  </sheetViews>
  <sheetFormatPr defaultColWidth="11.58984375" defaultRowHeight="12.8" zeroHeight="false" outlineLevelRow="0" outlineLevelCol="0"/>
  <cols>
    <col collapsed="false" customWidth="false" hidden="true" outlineLevel="0" max="3" min="2" style="0" width="11.52"/>
    <col collapsed="false" customWidth="false" hidden="true" outlineLevel="0" max="6" min="6" style="0" width="11.57"/>
    <col collapsed="false" customWidth="false" hidden="true" outlineLevel="0" max="13" min="11" style="0" width="11.57"/>
  </cols>
  <sheetData>
    <row r="1" customFormat="false" ht="12.8" hidden="false" customHeight="false" outlineLevel="0" collapsed="false">
      <c r="A1" s="144" t="s">
        <v>402</v>
      </c>
      <c r="B1" s="145" t="s">
        <v>403</v>
      </c>
      <c r="C1" s="145" t="s">
        <v>404</v>
      </c>
      <c r="D1" s="146" t="s">
        <v>405</v>
      </c>
      <c r="E1" s="145" t="s">
        <v>406</v>
      </c>
      <c r="F1" s="145" t="s">
        <v>407</v>
      </c>
      <c r="G1" s="145" t="s">
        <v>408</v>
      </c>
      <c r="H1" s="145" t="s">
        <v>409</v>
      </c>
      <c r="I1" s="145" t="s">
        <v>410</v>
      </c>
      <c r="J1" s="147" t="s">
        <v>411</v>
      </c>
      <c r="K1" s="145" t="s">
        <v>412</v>
      </c>
      <c r="L1" s="148" t="s">
        <v>413</v>
      </c>
      <c r="M1" s="149"/>
    </row>
    <row r="2" customFormat="false" ht="12.8" hidden="false" customHeight="false" outlineLevel="0" collapsed="false">
      <c r="A2" s="150" t="n">
        <v>2015</v>
      </c>
      <c r="B2" s="151"/>
      <c r="C2" s="151"/>
      <c r="D2" s="152" t="n">
        <v>8649</v>
      </c>
      <c r="E2" s="153" t="n">
        <v>5404</v>
      </c>
      <c r="F2" s="154" t="n">
        <v>2066</v>
      </c>
      <c r="G2" s="154" t="n">
        <v>3245</v>
      </c>
      <c r="H2" s="145" t="n">
        <v>1662</v>
      </c>
      <c r="I2" s="155" t="n">
        <v>4907</v>
      </c>
      <c r="J2" s="156" t="n">
        <v>525</v>
      </c>
      <c r="K2" s="157" t="n">
        <f aca="false">+D2+L2</f>
        <v>10215</v>
      </c>
      <c r="L2" s="158" t="n">
        <v>1566</v>
      </c>
      <c r="M2" s="159"/>
    </row>
    <row r="3" customFormat="false" ht="12.8" hidden="false" customHeight="false" outlineLevel="0" collapsed="false">
      <c r="A3" s="160" t="n">
        <v>2016</v>
      </c>
      <c r="B3" s="161" t="n">
        <v>18000</v>
      </c>
      <c r="C3" s="161" t="n">
        <v>4500</v>
      </c>
      <c r="D3" s="162" t="n">
        <v>22500</v>
      </c>
      <c r="E3" s="162" t="n">
        <f aca="false">+D3-G3</f>
        <v>18888</v>
      </c>
      <c r="F3" s="161" t="n">
        <v>3093</v>
      </c>
      <c r="G3" s="161" t="n">
        <v>3612</v>
      </c>
      <c r="H3" s="163" t="n">
        <f aca="false">+K2</f>
        <v>10215</v>
      </c>
      <c r="I3" s="164" t="n">
        <f aca="false">+G3+H3</f>
        <v>13827</v>
      </c>
      <c r="J3" s="165" t="n">
        <v>1293</v>
      </c>
      <c r="K3" s="40" t="n">
        <v>25079</v>
      </c>
      <c r="L3" s="166" t="n">
        <f aca="false">+K3-E3</f>
        <v>6191</v>
      </c>
      <c r="M3" s="167" t="n">
        <f aca="false">+L3/K3</f>
        <v>0.246859922644444</v>
      </c>
    </row>
    <row r="4" customFormat="false" ht="12.8" hidden="false" customHeight="false" outlineLevel="0" collapsed="false">
      <c r="A4" s="168" t="n">
        <v>2017</v>
      </c>
      <c r="B4" s="169" t="n">
        <v>36000</v>
      </c>
      <c r="C4" s="170" t="n">
        <v>5500</v>
      </c>
      <c r="D4" s="54" t="n">
        <v>41500</v>
      </c>
      <c r="E4" s="54" t="n">
        <v>29240</v>
      </c>
      <c r="F4" s="171" t="n">
        <v>7044</v>
      </c>
      <c r="G4" s="54" t="n">
        <f aca="false">+D4-E4</f>
        <v>12260</v>
      </c>
      <c r="H4" s="54" t="n">
        <v>8810</v>
      </c>
      <c r="I4" s="54" t="n">
        <f aca="false">+G4+H4</f>
        <v>21070</v>
      </c>
      <c r="J4" s="172" t="n">
        <v>2633</v>
      </c>
      <c r="K4" s="40" t="n">
        <v>35392</v>
      </c>
      <c r="L4" s="166" t="n">
        <f aca="false">+K4-E4</f>
        <v>6152</v>
      </c>
      <c r="M4" s="167" t="n">
        <f aca="false">+L4/K4</f>
        <v>0.173824593128391</v>
      </c>
    </row>
    <row r="5" customFormat="false" ht="12.8" hidden="false" customHeight="false" outlineLevel="0" collapsed="false">
      <c r="A5" s="160" t="n">
        <v>2018</v>
      </c>
      <c r="B5" s="173" t="n">
        <v>40193</v>
      </c>
      <c r="C5" s="161" t="n">
        <v>3830</v>
      </c>
      <c r="D5" s="163" t="n">
        <v>45810</v>
      </c>
      <c r="E5" s="163" t="n">
        <v>35310</v>
      </c>
      <c r="F5" s="173" t="n">
        <v>6744</v>
      </c>
      <c r="G5" s="163" t="n">
        <f aca="false">+D5-E5</f>
        <v>10500</v>
      </c>
      <c r="H5" s="174" t="n">
        <v>14840</v>
      </c>
      <c r="I5" s="163" t="n">
        <f aca="false">SUM(G5:H5)</f>
        <v>25340</v>
      </c>
      <c r="J5" s="165" t="n">
        <v>3533</v>
      </c>
      <c r="K5" s="157" t="n">
        <f aca="false">+K4+D5-I5-J5</f>
        <v>52329</v>
      </c>
      <c r="L5" s="166" t="n">
        <f aca="false">+K5-E5</f>
        <v>17019</v>
      </c>
      <c r="M5" s="167" t="n">
        <f aca="false">+L5/K5</f>
        <v>0.325230751590896</v>
      </c>
    </row>
    <row r="6" customFormat="false" ht="12.8" hidden="false" customHeight="false" outlineLevel="0" collapsed="false">
      <c r="A6" s="168" t="n">
        <v>2019</v>
      </c>
      <c r="B6" s="170" t="n">
        <f aca="false">+39630+1073</f>
        <v>40703</v>
      </c>
      <c r="C6" s="171" t="n">
        <v>6830</v>
      </c>
      <c r="D6" s="48" t="n">
        <v>50351</v>
      </c>
      <c r="E6" s="48" t="n">
        <v>35283</v>
      </c>
      <c r="F6" s="54" t="n">
        <v>7559</v>
      </c>
      <c r="G6" s="54" t="n">
        <f aca="false">+D6-E6</f>
        <v>15068</v>
      </c>
      <c r="H6" s="54" t="n">
        <v>19935</v>
      </c>
      <c r="I6" s="175" t="n">
        <v>31627</v>
      </c>
      <c r="J6" s="172" t="n">
        <v>5674</v>
      </c>
      <c r="K6" s="157" t="n">
        <f aca="false">+K5+D6-I6-J6</f>
        <v>65379</v>
      </c>
      <c r="L6" s="158" t="n">
        <f aca="false">+K6-E6</f>
        <v>30096</v>
      </c>
      <c r="M6" s="167" t="n">
        <f aca="false">+L6/K6</f>
        <v>0.460331299040977</v>
      </c>
    </row>
    <row r="7" customFormat="false" ht="12.8" hidden="false" customHeight="false" outlineLevel="0" collapsed="false">
      <c r="A7" s="160" t="n">
        <v>2020</v>
      </c>
      <c r="B7" s="162" t="n">
        <f aca="false">+D7-C7</f>
        <v>28468.8</v>
      </c>
      <c r="C7" s="163" t="n">
        <f aca="false">+0.1*D7</f>
        <v>3163.2</v>
      </c>
      <c r="D7" s="173" t="n">
        <v>31632</v>
      </c>
      <c r="E7" s="163" t="n">
        <v>17417</v>
      </c>
      <c r="F7" s="163" t="n">
        <v>7796</v>
      </c>
      <c r="G7" s="163" t="n">
        <f aca="false">+D7-E7</f>
        <v>14215</v>
      </c>
      <c r="H7" s="163" t="n">
        <f aca="false">+I7-G7</f>
        <v>18271</v>
      </c>
      <c r="I7" s="163" t="n">
        <v>32486</v>
      </c>
      <c r="J7" s="165" t="n">
        <v>3189</v>
      </c>
      <c r="K7" s="157" t="n">
        <f aca="false">+K6+D7-I7-J7</f>
        <v>61336</v>
      </c>
      <c r="L7" s="166" t="n">
        <f aca="false">+K7-E7</f>
        <v>43919</v>
      </c>
      <c r="M7" s="167" t="n">
        <f aca="false">+L7/K7</f>
        <v>0.716039520020869</v>
      </c>
    </row>
    <row r="8" customFormat="false" ht="12.8" hidden="false" customHeight="false" outlineLevel="0" collapsed="false">
      <c r="A8" s="168" t="n">
        <v>2021</v>
      </c>
      <c r="B8" s="48" t="n">
        <f aca="false">+D8-C8</f>
        <v>30036.6</v>
      </c>
      <c r="C8" s="54" t="n">
        <f aca="false">+0.1*D8</f>
        <v>3337.4</v>
      </c>
      <c r="D8" s="175" t="n">
        <v>33374</v>
      </c>
      <c r="E8" s="176" t="n">
        <v>20038</v>
      </c>
      <c r="F8" s="54" t="n">
        <v>4359</v>
      </c>
      <c r="G8" s="54" t="n">
        <f aca="false">+D8-E8</f>
        <v>13336</v>
      </c>
      <c r="H8" s="54" t="n">
        <v>11379</v>
      </c>
      <c r="I8" s="54" t="n">
        <f aca="false">SUM(G8:H8)</f>
        <v>24715</v>
      </c>
      <c r="J8" s="177" t="n">
        <v>3305</v>
      </c>
      <c r="K8" s="157" t="n">
        <f aca="false">+K7+D8-I8-J8</f>
        <v>66690</v>
      </c>
      <c r="L8" s="166" t="n">
        <f aca="false">+K8-E8</f>
        <v>46652</v>
      </c>
      <c r="M8" s="167" t="n">
        <f aca="false">+L8/K8</f>
        <v>0.699535162693057</v>
      </c>
    </row>
    <row r="9" customFormat="false" ht="12.8" hidden="false" customHeight="false" outlineLevel="0" collapsed="false">
      <c r="A9" s="160" t="n">
        <v>2022</v>
      </c>
      <c r="B9" s="162"/>
      <c r="C9" s="163"/>
      <c r="D9" s="178" t="n">
        <v>39658</v>
      </c>
      <c r="E9" s="102" t="n">
        <v>29535</v>
      </c>
      <c r="F9" s="163"/>
      <c r="G9" s="163" t="n">
        <f aca="false">+D9-E9</f>
        <v>10123</v>
      </c>
      <c r="H9" s="164" t="n">
        <v>10437</v>
      </c>
      <c r="I9" s="163" t="n">
        <f aca="false">SUM(G9:H9)</f>
        <v>20560</v>
      </c>
      <c r="J9" s="179" t="n">
        <v>3363</v>
      </c>
      <c r="K9" s="157" t="n">
        <f aca="false">+K8+D9-I9-J9</f>
        <v>82425</v>
      </c>
      <c r="L9" s="166" t="n">
        <f aca="false">+K9-E9</f>
        <v>52890</v>
      </c>
      <c r="M9" s="167" t="n">
        <f aca="false">+L9/K9</f>
        <v>0.641674249317561</v>
      </c>
    </row>
    <row r="10" customFormat="false" ht="12.8" hidden="false" customHeight="false" outlineLevel="0" collapsed="false">
      <c r="A10" s="180"/>
      <c r="B10" s="181" t="n">
        <f aca="false">SUM(B3:B8)</f>
        <v>193401.4</v>
      </c>
      <c r="C10" s="181" t="n">
        <f aca="false">SUM(C3:C8)</f>
        <v>27160.6</v>
      </c>
      <c r="D10" s="181" t="n">
        <f aca="false">SUM(D3:D9)</f>
        <v>264825</v>
      </c>
      <c r="E10" s="181" t="n">
        <f aca="false">SUM(E3:E9)</f>
        <v>185711</v>
      </c>
      <c r="F10" s="181" t="n">
        <f aca="false">SUM(F3:F9)</f>
        <v>36595</v>
      </c>
      <c r="G10" s="181" t="n">
        <f aca="false">SUM(G3:G9)</f>
        <v>79114</v>
      </c>
      <c r="H10" s="181" t="n">
        <f aca="false">SUM(H3:H9)</f>
        <v>93887</v>
      </c>
      <c r="I10" s="181" t="n">
        <f aca="false">SUM(I3:I9)</f>
        <v>169625</v>
      </c>
      <c r="J10" s="182" t="n">
        <f aca="false">SUM(J3:J9)</f>
        <v>22990</v>
      </c>
      <c r="K10" s="183" t="n">
        <f aca="false">+K2+D10-I10-J10</f>
        <v>82425</v>
      </c>
      <c r="L10" s="158" t="n">
        <f aca="false">+K10-E9</f>
        <v>52890</v>
      </c>
      <c r="M10" s="167" t="n">
        <f aca="false">+L10/K10</f>
        <v>0.641674249317561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4465</TotalTime>
  <Application>LibreOffice/7.3.4.2$MacOSX_X86_64 LibreOffice_project/728fec16bd5f605073805c3c9e7c4212a0120dc5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2022-01-20T12:19:02Z</dcterms:created>
  <dc:creator/>
  <dc:description/>
  <dc:language>fr-FR</dc:language>
  <cp:lastModifiedBy/>
  <dcterms:modified xsi:type="dcterms:W3CDTF">2023-01-31T09:04:06Z</dcterms:modified>
  <cp:revision>48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